
<file path=[Content_Types].xml><?xml version="1.0" encoding="utf-8"?>
<Types xmlns="http://schemas.openxmlformats.org/package/2006/content-types">
  <Default Extension="xml" ContentType="application/xml"/>
  <Default Extension="vml" ContentType="application/vnd.openxmlformats-officedocument.vmlDrawing"/>
  <Default Extension="gif" ContentType="image/gi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405"/>
  <workbookPr autoCompressPictures="0"/>
  <bookViews>
    <workbookView xWindow="60" yWindow="0" windowWidth="28740" windowHeight="16080"/>
  </bookViews>
  <sheets>
    <sheet name="Intro" sheetId="8" r:id="rId1"/>
    <sheet name="Schedule" sheetId="2" r:id="rId2"/>
    <sheet name="Recreational Forecast" sheetId="9" r:id="rId3"/>
    <sheet name="Coastal Forecast" sheetId="4" r:id="rId4"/>
    <sheet name="Coastal Reports" sheetId="7" r:id="rId5"/>
    <sheet name="Nowcasting" sheetId="1" r:id="rId6"/>
    <sheet name="Data" sheetId="6" state="hidden" r:id="rId7"/>
  </sheets>
  <definedNames>
    <definedName name="CardinalPoints">Data!$A$2:$A$18</definedName>
    <definedName name="CoastalForecastAreas">Data!$Y$3:$Y$19</definedName>
    <definedName name="CoastalReportsIsobarData">'Coastal Reports'!$B$4:$AD$45</definedName>
    <definedName name="NowCastingChannels">Data!$J$2:$L$21</definedName>
    <definedName name="NowCastingStations">Data!$J$2:$J$21</definedName>
    <definedName name="NZMaritimeChannels">Data!$O$2:$R$31</definedName>
    <definedName name="NZMaritimeStations">Data!$O$2:$O$31</definedName>
    <definedName name="RecreationalForecastAreas">Data!$W$3:$W$15</definedName>
    <definedName name="TideForecastLocations">Data!$U$3:$U$7</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19" i="9" l="1"/>
  <c r="A20" i="9"/>
  <c r="A21" i="9"/>
  <c r="A22" i="9"/>
  <c r="A23" i="9"/>
  <c r="A12" i="9"/>
  <c r="A13" i="9"/>
  <c r="A14" i="9"/>
  <c r="A15" i="9"/>
  <c r="A16" i="9"/>
  <c r="A5" i="9"/>
  <c r="A6" i="9"/>
  <c r="A7" i="9"/>
  <c r="A8" i="9"/>
  <c r="A9" i="9"/>
  <c r="W5" i="7"/>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 i="7"/>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4" i="1"/>
  <c r="BW34" i="1"/>
  <c r="BV34" i="1"/>
  <c r="BU34" i="1"/>
  <c r="BT34" i="1"/>
  <c r="BS34" i="1"/>
  <c r="BR34" i="1"/>
  <c r="BQ34" i="1"/>
  <c r="BP34" i="1"/>
  <c r="BO34" i="1"/>
  <c r="BN34" i="1"/>
  <c r="BM34" i="1"/>
  <c r="BL34" i="1"/>
  <c r="BC34" i="1"/>
  <c r="BB34" i="1"/>
  <c r="BA34" i="1"/>
  <c r="AZ34" i="1"/>
  <c r="AY34" i="1"/>
  <c r="AX34" i="1"/>
  <c r="AW34" i="1"/>
  <c r="AV34" i="1"/>
  <c r="AU34" i="1"/>
  <c r="AT34" i="1"/>
  <c r="AS34" i="1"/>
  <c r="AR34" i="1"/>
  <c r="AF34" i="1"/>
  <c r="AC34" i="1"/>
  <c r="A198" i="1"/>
  <c r="A195" i="1"/>
  <c r="A192" i="1"/>
  <c r="A189" i="1"/>
  <c r="A186" i="1"/>
  <c r="A183" i="1"/>
  <c r="A180" i="1"/>
  <c r="A177" i="1"/>
  <c r="A174" i="1"/>
  <c r="A171" i="1"/>
  <c r="A168" i="1"/>
  <c r="A165" i="1"/>
  <c r="A162" i="1"/>
  <c r="A159" i="1"/>
  <c r="A156" i="1"/>
  <c r="A153" i="1"/>
  <c r="A150" i="1"/>
  <c r="A147" i="1"/>
  <c r="A144" i="1"/>
  <c r="A141" i="1"/>
  <c r="A138" i="1"/>
  <c r="A135" i="1"/>
  <c r="A132" i="1"/>
  <c r="A129" i="1"/>
  <c r="A126" i="1"/>
  <c r="A123" i="1"/>
  <c r="A120" i="1"/>
  <c r="A117" i="1"/>
  <c r="A114" i="1"/>
  <c r="A111" i="1"/>
  <c r="A108" i="1"/>
  <c r="A105" i="1"/>
  <c r="A102" i="1"/>
  <c r="A99" i="1"/>
  <c r="A96" i="1"/>
  <c r="A93" i="1"/>
  <c r="A90" i="1"/>
  <c r="A87" i="1"/>
  <c r="A84" i="1"/>
  <c r="A81" i="1"/>
  <c r="A78" i="1"/>
  <c r="A75" i="1"/>
  <c r="A72" i="1"/>
  <c r="A69" i="1"/>
  <c r="A66" i="1"/>
  <c r="A63" i="1"/>
  <c r="A175" i="7"/>
  <c r="A172" i="7"/>
  <c r="A169" i="7"/>
  <c r="A166" i="7"/>
  <c r="A163" i="7"/>
  <c r="A160" i="7"/>
  <c r="A157" i="7"/>
  <c r="A154" i="7"/>
  <c r="A151" i="7"/>
  <c r="A148" i="7"/>
  <c r="A145" i="7"/>
  <c r="A142" i="7"/>
  <c r="A139" i="7"/>
  <c r="A136" i="7"/>
  <c r="A133" i="7"/>
  <c r="A130" i="7"/>
  <c r="A127" i="7"/>
  <c r="A124" i="7"/>
  <c r="A121" i="7"/>
  <c r="A118" i="7"/>
  <c r="A115" i="7"/>
  <c r="A112" i="7"/>
  <c r="A109" i="7"/>
  <c r="A106" i="7"/>
  <c r="A103" i="7"/>
  <c r="A100" i="7"/>
  <c r="A97" i="7"/>
  <c r="A94" i="7"/>
  <c r="A91" i="7"/>
  <c r="A88" i="7"/>
  <c r="A85" i="7"/>
  <c r="A82" i="7"/>
  <c r="A79" i="7"/>
  <c r="A76" i="7"/>
  <c r="A73" i="7"/>
  <c r="A70" i="7"/>
  <c r="A67" i="7"/>
  <c r="A64" i="7"/>
  <c r="A61" i="7"/>
  <c r="A58" i="7"/>
  <c r="A55" i="7"/>
  <c r="A52" i="7"/>
  <c r="AN3" i="1"/>
  <c r="B61" i="1"/>
  <c r="AR3" i="1"/>
  <c r="D61" i="1"/>
  <c r="AU49" i="1"/>
  <c r="E199" i="1"/>
  <c r="AS49" i="1"/>
  <c r="D199" i="1"/>
  <c r="AF49" i="1"/>
  <c r="AG49" i="1"/>
  <c r="AH49" i="1"/>
  <c r="AI49" i="1"/>
  <c r="AL49" i="1"/>
  <c r="AM49" i="1"/>
  <c r="AQ49" i="1"/>
  <c r="C199" i="1"/>
  <c r="AJ49" i="1"/>
  <c r="AK49" i="1"/>
  <c r="AO49" i="1"/>
  <c r="B199" i="1"/>
  <c r="AT49" i="1"/>
  <c r="E198" i="1"/>
  <c r="AR49" i="1"/>
  <c r="D198" i="1"/>
  <c r="AP49" i="1"/>
  <c r="C198" i="1"/>
  <c r="AN49" i="1"/>
  <c r="B198" i="1"/>
  <c r="AU48" i="1"/>
  <c r="E196" i="1"/>
  <c r="AS48" i="1"/>
  <c r="D196" i="1"/>
  <c r="AF48" i="1"/>
  <c r="AG48" i="1"/>
  <c r="AH48" i="1"/>
  <c r="AI48" i="1"/>
  <c r="AL48" i="1"/>
  <c r="AM48" i="1"/>
  <c r="AQ48" i="1"/>
  <c r="C196" i="1"/>
  <c r="AJ48" i="1"/>
  <c r="AK48" i="1"/>
  <c r="AO48" i="1"/>
  <c r="B196" i="1"/>
  <c r="AT48" i="1"/>
  <c r="E195" i="1"/>
  <c r="AR48" i="1"/>
  <c r="D195" i="1"/>
  <c r="AP48" i="1"/>
  <c r="C195" i="1"/>
  <c r="AN48" i="1"/>
  <c r="B195" i="1"/>
  <c r="AU47" i="1"/>
  <c r="E193" i="1"/>
  <c r="AS47" i="1"/>
  <c r="D193" i="1"/>
  <c r="AF47" i="1"/>
  <c r="AG47" i="1"/>
  <c r="AH47" i="1"/>
  <c r="AI47" i="1"/>
  <c r="AL47" i="1"/>
  <c r="AM47" i="1"/>
  <c r="AQ47" i="1"/>
  <c r="C193" i="1"/>
  <c r="AJ47" i="1"/>
  <c r="AK47" i="1"/>
  <c r="AO47" i="1"/>
  <c r="B193" i="1"/>
  <c r="AT47" i="1"/>
  <c r="E192" i="1"/>
  <c r="AR47" i="1"/>
  <c r="D192" i="1"/>
  <c r="AP47" i="1"/>
  <c r="C192" i="1"/>
  <c r="AN47" i="1"/>
  <c r="B192" i="1"/>
  <c r="AU46" i="1"/>
  <c r="E190" i="1"/>
  <c r="AS46" i="1"/>
  <c r="D190" i="1"/>
  <c r="AF46" i="1"/>
  <c r="AG46" i="1"/>
  <c r="AH46" i="1"/>
  <c r="AI46" i="1"/>
  <c r="AL46" i="1"/>
  <c r="AM46" i="1"/>
  <c r="AQ46" i="1"/>
  <c r="C190" i="1"/>
  <c r="AJ46" i="1"/>
  <c r="AK46" i="1"/>
  <c r="AO46" i="1"/>
  <c r="B190" i="1"/>
  <c r="AT46" i="1"/>
  <c r="E189" i="1"/>
  <c r="AR46" i="1"/>
  <c r="D189" i="1"/>
  <c r="AP46" i="1"/>
  <c r="C189" i="1"/>
  <c r="AN46" i="1"/>
  <c r="B189" i="1"/>
  <c r="AU45" i="1"/>
  <c r="E187" i="1"/>
  <c r="AS45" i="1"/>
  <c r="D187" i="1"/>
  <c r="AF45" i="1"/>
  <c r="AG45" i="1"/>
  <c r="AH45" i="1"/>
  <c r="AI45" i="1"/>
  <c r="AL45" i="1"/>
  <c r="AM45" i="1"/>
  <c r="AQ45" i="1"/>
  <c r="C187" i="1"/>
  <c r="AJ45" i="1"/>
  <c r="AK45" i="1"/>
  <c r="AO45" i="1"/>
  <c r="B187" i="1"/>
  <c r="AT45" i="1"/>
  <c r="E186" i="1"/>
  <c r="AR45" i="1"/>
  <c r="D186" i="1"/>
  <c r="AP45" i="1"/>
  <c r="C186" i="1"/>
  <c r="AN45" i="1"/>
  <c r="B186" i="1"/>
  <c r="AU44" i="1"/>
  <c r="E184" i="1"/>
  <c r="AS44" i="1"/>
  <c r="D184" i="1"/>
  <c r="AF44" i="1"/>
  <c r="AG44" i="1"/>
  <c r="AH44" i="1"/>
  <c r="AI44" i="1"/>
  <c r="AL44" i="1"/>
  <c r="AM44" i="1"/>
  <c r="AQ44" i="1"/>
  <c r="C184" i="1"/>
  <c r="AJ44" i="1"/>
  <c r="AK44" i="1"/>
  <c r="AO44" i="1"/>
  <c r="B184" i="1"/>
  <c r="AT44" i="1"/>
  <c r="E183" i="1"/>
  <c r="AR44" i="1"/>
  <c r="D183" i="1"/>
  <c r="AP44" i="1"/>
  <c r="C183" i="1"/>
  <c r="AN44" i="1"/>
  <c r="B183" i="1"/>
  <c r="AU43" i="1"/>
  <c r="E181" i="1"/>
  <c r="AS43" i="1"/>
  <c r="D181" i="1"/>
  <c r="AF43" i="1"/>
  <c r="AG43" i="1"/>
  <c r="AH43" i="1"/>
  <c r="AI43" i="1"/>
  <c r="AL43" i="1"/>
  <c r="AM43" i="1"/>
  <c r="AQ43" i="1"/>
  <c r="C181" i="1"/>
  <c r="AJ43" i="1"/>
  <c r="AK43" i="1"/>
  <c r="AO43" i="1"/>
  <c r="B181" i="1"/>
  <c r="AT43" i="1"/>
  <c r="E180" i="1"/>
  <c r="AR43" i="1"/>
  <c r="D180" i="1"/>
  <c r="AP43" i="1"/>
  <c r="C180" i="1"/>
  <c r="AN43" i="1"/>
  <c r="B180" i="1"/>
  <c r="AU42" i="1"/>
  <c r="E178" i="1"/>
  <c r="AS42" i="1"/>
  <c r="D178" i="1"/>
  <c r="AF42" i="1"/>
  <c r="AG42" i="1"/>
  <c r="AH42" i="1"/>
  <c r="AI42" i="1"/>
  <c r="AL42" i="1"/>
  <c r="AM42" i="1"/>
  <c r="AQ42" i="1"/>
  <c r="C178" i="1"/>
  <c r="AJ42" i="1"/>
  <c r="AK42" i="1"/>
  <c r="AO42" i="1"/>
  <c r="B178" i="1"/>
  <c r="AT42" i="1"/>
  <c r="E177" i="1"/>
  <c r="AR42" i="1"/>
  <c r="D177" i="1"/>
  <c r="AP42" i="1"/>
  <c r="C177" i="1"/>
  <c r="AN42" i="1"/>
  <c r="B177" i="1"/>
  <c r="AU41" i="1"/>
  <c r="E175" i="1"/>
  <c r="AS41" i="1"/>
  <c r="D175" i="1"/>
  <c r="AF41" i="1"/>
  <c r="AG41" i="1"/>
  <c r="AH41" i="1"/>
  <c r="AI41" i="1"/>
  <c r="AL41" i="1"/>
  <c r="AM41" i="1"/>
  <c r="AQ41" i="1"/>
  <c r="C175" i="1"/>
  <c r="AJ41" i="1"/>
  <c r="AK41" i="1"/>
  <c r="AO41" i="1"/>
  <c r="B175" i="1"/>
  <c r="AT41" i="1"/>
  <c r="E174" i="1"/>
  <c r="AR41" i="1"/>
  <c r="D174" i="1"/>
  <c r="AP41" i="1"/>
  <c r="C174" i="1"/>
  <c r="AN41" i="1"/>
  <c r="B174" i="1"/>
  <c r="AU40" i="1"/>
  <c r="E172" i="1"/>
  <c r="AS40" i="1"/>
  <c r="D172" i="1"/>
  <c r="AF40" i="1"/>
  <c r="AG40" i="1"/>
  <c r="AH40" i="1"/>
  <c r="AI40" i="1"/>
  <c r="AL40" i="1"/>
  <c r="AM40" i="1"/>
  <c r="AQ40" i="1"/>
  <c r="C172" i="1"/>
  <c r="AJ40" i="1"/>
  <c r="AK40" i="1"/>
  <c r="AO40" i="1"/>
  <c r="B172" i="1"/>
  <c r="AT40" i="1"/>
  <c r="E171" i="1"/>
  <c r="AR40" i="1"/>
  <c r="D171" i="1"/>
  <c r="AP40" i="1"/>
  <c r="C171" i="1"/>
  <c r="AN40" i="1"/>
  <c r="B171" i="1"/>
  <c r="AU39" i="1"/>
  <c r="E169" i="1"/>
  <c r="AS39" i="1"/>
  <c r="D169" i="1"/>
  <c r="AF39" i="1"/>
  <c r="AG39" i="1"/>
  <c r="AH39" i="1"/>
  <c r="AI39" i="1"/>
  <c r="AL39" i="1"/>
  <c r="AM39" i="1"/>
  <c r="AQ39" i="1"/>
  <c r="C169" i="1"/>
  <c r="AJ39" i="1"/>
  <c r="AK39" i="1"/>
  <c r="AO39" i="1"/>
  <c r="B169" i="1"/>
  <c r="AT39" i="1"/>
  <c r="E168" i="1"/>
  <c r="AR39" i="1"/>
  <c r="D168" i="1"/>
  <c r="AP39" i="1"/>
  <c r="C168" i="1"/>
  <c r="AN39" i="1"/>
  <c r="B168" i="1"/>
  <c r="AU38" i="1"/>
  <c r="E166" i="1"/>
  <c r="AS38" i="1"/>
  <c r="D166" i="1"/>
  <c r="AF38" i="1"/>
  <c r="AG38" i="1"/>
  <c r="AH38" i="1"/>
  <c r="AI38" i="1"/>
  <c r="AL38" i="1"/>
  <c r="AM38" i="1"/>
  <c r="AQ38" i="1"/>
  <c r="C166" i="1"/>
  <c r="AJ38" i="1"/>
  <c r="AK38" i="1"/>
  <c r="AO38" i="1"/>
  <c r="B166" i="1"/>
  <c r="AT38" i="1"/>
  <c r="E165" i="1"/>
  <c r="AR38" i="1"/>
  <c r="D165" i="1"/>
  <c r="AP38" i="1"/>
  <c r="C165" i="1"/>
  <c r="AN38" i="1"/>
  <c r="B165" i="1"/>
  <c r="AU37" i="1"/>
  <c r="E163" i="1"/>
  <c r="AS37" i="1"/>
  <c r="D163" i="1"/>
  <c r="AF37" i="1"/>
  <c r="AG37" i="1"/>
  <c r="AH37" i="1"/>
  <c r="AI37" i="1"/>
  <c r="AL37" i="1"/>
  <c r="AM37" i="1"/>
  <c r="AQ37" i="1"/>
  <c r="C163" i="1"/>
  <c r="AJ37" i="1"/>
  <c r="AK37" i="1"/>
  <c r="AO37" i="1"/>
  <c r="B163" i="1"/>
  <c r="AT37" i="1"/>
  <c r="E162" i="1"/>
  <c r="AR37" i="1"/>
  <c r="D162" i="1"/>
  <c r="AP37" i="1"/>
  <c r="C162" i="1"/>
  <c r="AN37" i="1"/>
  <c r="B162" i="1"/>
  <c r="AU24" i="1"/>
  <c r="E124" i="1"/>
  <c r="AS24" i="1"/>
  <c r="D124" i="1"/>
  <c r="AF24" i="1"/>
  <c r="AG24" i="1"/>
  <c r="AH24" i="1"/>
  <c r="AI24" i="1"/>
  <c r="AL24" i="1"/>
  <c r="AM24" i="1"/>
  <c r="AQ24" i="1"/>
  <c r="C124" i="1"/>
  <c r="AJ24" i="1"/>
  <c r="AK24" i="1"/>
  <c r="AO24" i="1"/>
  <c r="B124" i="1"/>
  <c r="AT24" i="1"/>
  <c r="E123" i="1"/>
  <c r="AR24" i="1"/>
  <c r="D123" i="1"/>
  <c r="AP24" i="1"/>
  <c r="C123" i="1"/>
  <c r="AN24" i="1"/>
  <c r="B123" i="1"/>
  <c r="AU23" i="1"/>
  <c r="E121" i="1"/>
  <c r="AS23" i="1"/>
  <c r="D121" i="1"/>
  <c r="AF23" i="1"/>
  <c r="AG23" i="1"/>
  <c r="AH23" i="1"/>
  <c r="AI23" i="1"/>
  <c r="AL23" i="1"/>
  <c r="AM23" i="1"/>
  <c r="AQ23" i="1"/>
  <c r="C121" i="1"/>
  <c r="AJ23" i="1"/>
  <c r="AK23" i="1"/>
  <c r="AO23" i="1"/>
  <c r="B121" i="1"/>
  <c r="AT23" i="1"/>
  <c r="E120" i="1"/>
  <c r="AR23" i="1"/>
  <c r="D120" i="1"/>
  <c r="AP23" i="1"/>
  <c r="C120" i="1"/>
  <c r="AN23" i="1"/>
  <c r="B120" i="1"/>
  <c r="AU22" i="1"/>
  <c r="E118" i="1"/>
  <c r="AS22" i="1"/>
  <c r="D118" i="1"/>
  <c r="AF22" i="1"/>
  <c r="AG22" i="1"/>
  <c r="AH22" i="1"/>
  <c r="AI22" i="1"/>
  <c r="AL22" i="1"/>
  <c r="AM22" i="1"/>
  <c r="AQ22" i="1"/>
  <c r="C118" i="1"/>
  <c r="AJ22" i="1"/>
  <c r="AK22" i="1"/>
  <c r="AO22" i="1"/>
  <c r="B118" i="1"/>
  <c r="AT22" i="1"/>
  <c r="E117" i="1"/>
  <c r="AR22" i="1"/>
  <c r="D117" i="1"/>
  <c r="AP22" i="1"/>
  <c r="C117" i="1"/>
  <c r="AN22" i="1"/>
  <c r="B117" i="1"/>
  <c r="AU21" i="1"/>
  <c r="E115" i="1"/>
  <c r="AS21" i="1"/>
  <c r="D115" i="1"/>
  <c r="AF21" i="1"/>
  <c r="AG21" i="1"/>
  <c r="AH21" i="1"/>
  <c r="AI21" i="1"/>
  <c r="AL21" i="1"/>
  <c r="AM21" i="1"/>
  <c r="AQ21" i="1"/>
  <c r="C115" i="1"/>
  <c r="AJ21" i="1"/>
  <c r="AK21" i="1"/>
  <c r="AO21" i="1"/>
  <c r="B115" i="1"/>
  <c r="AT21" i="1"/>
  <c r="E114" i="1"/>
  <c r="AR21" i="1"/>
  <c r="D114" i="1"/>
  <c r="AP21" i="1"/>
  <c r="C114" i="1"/>
  <c r="AN21" i="1"/>
  <c r="B114" i="1"/>
  <c r="AU20" i="1"/>
  <c r="E112" i="1"/>
  <c r="AS20" i="1"/>
  <c r="D112" i="1"/>
  <c r="AF20" i="1"/>
  <c r="AG20" i="1"/>
  <c r="AH20" i="1"/>
  <c r="AI20" i="1"/>
  <c r="AL20" i="1"/>
  <c r="AM20" i="1"/>
  <c r="AQ20" i="1"/>
  <c r="C112" i="1"/>
  <c r="AJ20" i="1"/>
  <c r="AK20" i="1"/>
  <c r="AO20" i="1"/>
  <c r="B112" i="1"/>
  <c r="AT20" i="1"/>
  <c r="E111" i="1"/>
  <c r="AR20" i="1"/>
  <c r="D111" i="1"/>
  <c r="AP20" i="1"/>
  <c r="C111" i="1"/>
  <c r="AN20" i="1"/>
  <c r="B111" i="1"/>
  <c r="AM19" i="1"/>
  <c r="AU19" i="1"/>
  <c r="E109" i="1"/>
  <c r="AK19" i="1"/>
  <c r="AS19" i="1"/>
  <c r="D109" i="1"/>
  <c r="AF19" i="1"/>
  <c r="AG19" i="1"/>
  <c r="AH19" i="1"/>
  <c r="AI19" i="1"/>
  <c r="AL19" i="1"/>
  <c r="AQ19" i="1"/>
  <c r="C109" i="1"/>
  <c r="AJ19" i="1"/>
  <c r="AO19" i="1"/>
  <c r="B109" i="1"/>
  <c r="AT19" i="1"/>
  <c r="E108" i="1"/>
  <c r="AR19" i="1"/>
  <c r="D108" i="1"/>
  <c r="AP19" i="1"/>
  <c r="C108" i="1"/>
  <c r="AN19" i="1"/>
  <c r="B108" i="1"/>
  <c r="AM18" i="1"/>
  <c r="AU18" i="1"/>
  <c r="E106" i="1"/>
  <c r="AK18" i="1"/>
  <c r="AS18" i="1"/>
  <c r="D106" i="1"/>
  <c r="AF18" i="1"/>
  <c r="AG18" i="1"/>
  <c r="AH18" i="1"/>
  <c r="AI18" i="1"/>
  <c r="AL18" i="1"/>
  <c r="AQ18" i="1"/>
  <c r="C106" i="1"/>
  <c r="AJ18" i="1"/>
  <c r="AO18" i="1"/>
  <c r="B106" i="1"/>
  <c r="AT18" i="1"/>
  <c r="E105" i="1"/>
  <c r="AR18" i="1"/>
  <c r="D105" i="1"/>
  <c r="AP18" i="1"/>
  <c r="C105" i="1"/>
  <c r="AN18" i="1"/>
  <c r="B105" i="1"/>
  <c r="AM17" i="1"/>
  <c r="AU17" i="1"/>
  <c r="E103" i="1"/>
  <c r="AK17" i="1"/>
  <c r="AS17" i="1"/>
  <c r="D103" i="1"/>
  <c r="AF17" i="1"/>
  <c r="AG17" i="1"/>
  <c r="AH17" i="1"/>
  <c r="AI17" i="1"/>
  <c r="AL17" i="1"/>
  <c r="AQ17" i="1"/>
  <c r="C103" i="1"/>
  <c r="AJ17" i="1"/>
  <c r="AO17" i="1"/>
  <c r="B103" i="1"/>
  <c r="AT17" i="1"/>
  <c r="E102" i="1"/>
  <c r="AR17" i="1"/>
  <c r="D102" i="1"/>
  <c r="AP17" i="1"/>
  <c r="C102" i="1"/>
  <c r="AN17" i="1"/>
  <c r="B102" i="1"/>
  <c r="AM16" i="1"/>
  <c r="AU16" i="1"/>
  <c r="E100" i="1"/>
  <c r="AK16" i="1"/>
  <c r="AS16" i="1"/>
  <c r="D100" i="1"/>
  <c r="AF16" i="1"/>
  <c r="AG16" i="1"/>
  <c r="AH16" i="1"/>
  <c r="AI16" i="1"/>
  <c r="AL16" i="1"/>
  <c r="AQ16" i="1"/>
  <c r="C100" i="1"/>
  <c r="AJ16" i="1"/>
  <c r="AO16" i="1"/>
  <c r="B100" i="1"/>
  <c r="AT16" i="1"/>
  <c r="E99" i="1"/>
  <c r="AR16" i="1"/>
  <c r="D99" i="1"/>
  <c r="AP16" i="1"/>
  <c r="C99" i="1"/>
  <c r="AN16" i="1"/>
  <c r="B99" i="1"/>
  <c r="AM15" i="1"/>
  <c r="AU15" i="1"/>
  <c r="E97" i="1"/>
  <c r="AK15" i="1"/>
  <c r="AS15" i="1"/>
  <c r="D97" i="1"/>
  <c r="AF15" i="1"/>
  <c r="AG15" i="1"/>
  <c r="AH15" i="1"/>
  <c r="AI15" i="1"/>
  <c r="AL15" i="1"/>
  <c r="AQ15" i="1"/>
  <c r="C97" i="1"/>
  <c r="AJ15" i="1"/>
  <c r="AO15" i="1"/>
  <c r="B97" i="1"/>
  <c r="AT15" i="1"/>
  <c r="E96" i="1"/>
  <c r="AR15" i="1"/>
  <c r="D96" i="1"/>
  <c r="AP15" i="1"/>
  <c r="C96" i="1"/>
  <c r="AN15" i="1"/>
  <c r="B96" i="1"/>
  <c r="AM14" i="1"/>
  <c r="AU14" i="1"/>
  <c r="E94" i="1"/>
  <c r="AK14" i="1"/>
  <c r="AS14" i="1"/>
  <c r="D94" i="1"/>
  <c r="AF14" i="1"/>
  <c r="AG14" i="1"/>
  <c r="AH14" i="1"/>
  <c r="AI14" i="1"/>
  <c r="AL14" i="1"/>
  <c r="AQ14" i="1"/>
  <c r="C94" i="1"/>
  <c r="AJ14" i="1"/>
  <c r="AO14" i="1"/>
  <c r="B94" i="1"/>
  <c r="AT14" i="1"/>
  <c r="E93" i="1"/>
  <c r="AR14" i="1"/>
  <c r="D93" i="1"/>
  <c r="AP14" i="1"/>
  <c r="C93" i="1"/>
  <c r="AN14" i="1"/>
  <c r="B93" i="1"/>
  <c r="AM13" i="1"/>
  <c r="AU13" i="1"/>
  <c r="E91" i="1"/>
  <c r="AK13" i="1"/>
  <c r="AS13" i="1"/>
  <c r="D91" i="1"/>
  <c r="AF13" i="1"/>
  <c r="AG13" i="1"/>
  <c r="AH13" i="1"/>
  <c r="AI13" i="1"/>
  <c r="AL13" i="1"/>
  <c r="AQ13" i="1"/>
  <c r="C91" i="1"/>
  <c r="AJ13" i="1"/>
  <c r="AO13" i="1"/>
  <c r="B91" i="1"/>
  <c r="AT13" i="1"/>
  <c r="E90" i="1"/>
  <c r="AR13" i="1"/>
  <c r="D90" i="1"/>
  <c r="AP13" i="1"/>
  <c r="C90" i="1"/>
  <c r="AN13" i="1"/>
  <c r="B90" i="1"/>
  <c r="AM12" i="1"/>
  <c r="AU12" i="1"/>
  <c r="E88" i="1"/>
  <c r="AK12" i="1"/>
  <c r="AS12" i="1"/>
  <c r="D88" i="1"/>
  <c r="AF12" i="1"/>
  <c r="AG12" i="1"/>
  <c r="AH12" i="1"/>
  <c r="AI12" i="1"/>
  <c r="AL12" i="1"/>
  <c r="AQ12" i="1"/>
  <c r="C88" i="1"/>
  <c r="AJ12" i="1"/>
  <c r="AO12" i="1"/>
  <c r="B88" i="1"/>
  <c r="AT12" i="1"/>
  <c r="E87" i="1"/>
  <c r="AR12" i="1"/>
  <c r="D87" i="1"/>
  <c r="AP12" i="1"/>
  <c r="C87" i="1"/>
  <c r="AN12" i="1"/>
  <c r="B87" i="1"/>
  <c r="AM11" i="1"/>
  <c r="AU11" i="1"/>
  <c r="E85" i="1"/>
  <c r="AK11" i="1"/>
  <c r="AS11" i="1"/>
  <c r="D85" i="1"/>
  <c r="AF11" i="1"/>
  <c r="AG11" i="1"/>
  <c r="AH11" i="1"/>
  <c r="AI11" i="1"/>
  <c r="AL11" i="1"/>
  <c r="AQ11" i="1"/>
  <c r="C85" i="1"/>
  <c r="AJ11" i="1"/>
  <c r="AO11" i="1"/>
  <c r="B85" i="1"/>
  <c r="AT11" i="1"/>
  <c r="E84" i="1"/>
  <c r="AR11" i="1"/>
  <c r="D84" i="1"/>
  <c r="AP11" i="1"/>
  <c r="C84" i="1"/>
  <c r="AN11" i="1"/>
  <c r="B84" i="1"/>
  <c r="AM10" i="1"/>
  <c r="AU10" i="1"/>
  <c r="E82" i="1"/>
  <c r="AK10" i="1"/>
  <c r="AS10" i="1"/>
  <c r="D82" i="1"/>
  <c r="AF10" i="1"/>
  <c r="AG10" i="1"/>
  <c r="AH10" i="1"/>
  <c r="AI10" i="1"/>
  <c r="AL10" i="1"/>
  <c r="AQ10" i="1"/>
  <c r="C82" i="1"/>
  <c r="AJ10" i="1"/>
  <c r="AO10" i="1"/>
  <c r="B82" i="1"/>
  <c r="AT10" i="1"/>
  <c r="E81" i="1"/>
  <c r="AR10" i="1"/>
  <c r="D81" i="1"/>
  <c r="AP10" i="1"/>
  <c r="C81" i="1"/>
  <c r="AN10" i="1"/>
  <c r="B81" i="1"/>
  <c r="AM9" i="1"/>
  <c r="AU9" i="1"/>
  <c r="E79" i="1"/>
  <c r="AK9" i="1"/>
  <c r="AS9" i="1"/>
  <c r="D79" i="1"/>
  <c r="AF9" i="1"/>
  <c r="AG9" i="1"/>
  <c r="AH9" i="1"/>
  <c r="AI9" i="1"/>
  <c r="AL9" i="1"/>
  <c r="AQ9" i="1"/>
  <c r="C79" i="1"/>
  <c r="AJ9" i="1"/>
  <c r="AO9" i="1"/>
  <c r="B79" i="1"/>
  <c r="AT9" i="1"/>
  <c r="E78" i="1"/>
  <c r="AR9" i="1"/>
  <c r="D78" i="1"/>
  <c r="AP9" i="1"/>
  <c r="C78" i="1"/>
  <c r="AN9" i="1"/>
  <c r="B78" i="1"/>
  <c r="AM8" i="1"/>
  <c r="AU8" i="1"/>
  <c r="E76" i="1"/>
  <c r="AK8" i="1"/>
  <c r="AS8" i="1"/>
  <c r="D76" i="1"/>
  <c r="AF8" i="1"/>
  <c r="AG8" i="1"/>
  <c r="AH8" i="1"/>
  <c r="AI8" i="1"/>
  <c r="AL8" i="1"/>
  <c r="AQ8" i="1"/>
  <c r="C76" i="1"/>
  <c r="AJ8" i="1"/>
  <c r="AO8" i="1"/>
  <c r="B76" i="1"/>
  <c r="AT8" i="1"/>
  <c r="E75" i="1"/>
  <c r="AR8" i="1"/>
  <c r="D75" i="1"/>
  <c r="AP8" i="1"/>
  <c r="C75" i="1"/>
  <c r="AN8" i="1"/>
  <c r="B75" i="1"/>
  <c r="AM7" i="1"/>
  <c r="AU7" i="1"/>
  <c r="E73" i="1"/>
  <c r="AK7" i="1"/>
  <c r="AS7" i="1"/>
  <c r="D73" i="1"/>
  <c r="AF7" i="1"/>
  <c r="AG7" i="1"/>
  <c r="AH7" i="1"/>
  <c r="AI7" i="1"/>
  <c r="AL7" i="1"/>
  <c r="AQ7" i="1"/>
  <c r="C73" i="1"/>
  <c r="AJ7" i="1"/>
  <c r="AO7" i="1"/>
  <c r="B73" i="1"/>
  <c r="AT7" i="1"/>
  <c r="E72" i="1"/>
  <c r="AR7" i="1"/>
  <c r="D72" i="1"/>
  <c r="AP7" i="1"/>
  <c r="C72" i="1"/>
  <c r="AN7" i="1"/>
  <c r="B72" i="1"/>
  <c r="AU6" i="1"/>
  <c r="E70" i="1"/>
  <c r="AS6" i="1"/>
  <c r="D70" i="1"/>
  <c r="AF6" i="1"/>
  <c r="AG6" i="1"/>
  <c r="AH6" i="1"/>
  <c r="AI6" i="1"/>
  <c r="AL6" i="1"/>
  <c r="AM6" i="1"/>
  <c r="AQ6" i="1"/>
  <c r="C70" i="1"/>
  <c r="AJ6" i="1"/>
  <c r="AK6" i="1"/>
  <c r="AO6" i="1"/>
  <c r="B70" i="1"/>
  <c r="AT6" i="1"/>
  <c r="E69" i="1"/>
  <c r="AR6" i="1"/>
  <c r="D69" i="1"/>
  <c r="AP6" i="1"/>
  <c r="C69" i="1"/>
  <c r="AN6" i="1"/>
  <c r="B69" i="1"/>
  <c r="AM5" i="1"/>
  <c r="AU5" i="1"/>
  <c r="E67" i="1"/>
  <c r="AK5" i="1"/>
  <c r="AS5" i="1"/>
  <c r="D67" i="1"/>
  <c r="AF5" i="1"/>
  <c r="AG5" i="1"/>
  <c r="AH5" i="1"/>
  <c r="AI5" i="1"/>
  <c r="AL5" i="1"/>
  <c r="AQ5" i="1"/>
  <c r="C67" i="1"/>
  <c r="AJ5" i="1"/>
  <c r="AO5" i="1"/>
  <c r="B67" i="1"/>
  <c r="AT5" i="1"/>
  <c r="E66" i="1"/>
  <c r="AR5" i="1"/>
  <c r="D66" i="1"/>
  <c r="AP5" i="1"/>
  <c r="C66" i="1"/>
  <c r="AN5" i="1"/>
  <c r="B66" i="1"/>
  <c r="AU4" i="1"/>
  <c r="E64" i="1"/>
  <c r="AS4" i="1"/>
  <c r="D64" i="1"/>
  <c r="AF4" i="1"/>
  <c r="AG4" i="1"/>
  <c r="AH4" i="1"/>
  <c r="AI4" i="1"/>
  <c r="AL4" i="1"/>
  <c r="AM4" i="1"/>
  <c r="AQ4" i="1"/>
  <c r="C64" i="1"/>
  <c r="AJ4" i="1"/>
  <c r="AK4" i="1"/>
  <c r="AO4" i="1"/>
  <c r="B64" i="1"/>
  <c r="AT4" i="1"/>
  <c r="E63" i="1"/>
  <c r="AR4" i="1"/>
  <c r="D63" i="1"/>
  <c r="AP4" i="1"/>
  <c r="C63" i="1"/>
  <c r="AN4" i="1"/>
  <c r="B63" i="1"/>
  <c r="BW27" i="1"/>
  <c r="BV27" i="1"/>
  <c r="BU27" i="1"/>
  <c r="BT27" i="1"/>
  <c r="BS27" i="1"/>
  <c r="BR27" i="1"/>
  <c r="BQ27" i="1"/>
  <c r="BP27" i="1"/>
  <c r="AF27" i="1"/>
  <c r="AG27" i="1"/>
  <c r="AH27" i="1"/>
  <c r="AI27" i="1"/>
  <c r="AL27" i="1"/>
  <c r="BF27" i="1"/>
  <c r="BJ27" i="1"/>
  <c r="AJ27" i="1"/>
  <c r="BD27" i="1"/>
  <c r="BH27" i="1"/>
  <c r="BC27" i="1"/>
  <c r="BB27" i="1"/>
  <c r="BA27" i="1"/>
  <c r="AZ27" i="1"/>
  <c r="AY27" i="1"/>
  <c r="AX27" i="1"/>
  <c r="AW27" i="1"/>
  <c r="AV27" i="1"/>
  <c r="AP27" i="1"/>
  <c r="C132" i="1"/>
  <c r="AN27" i="1"/>
  <c r="B132" i="1"/>
  <c r="AC27" i="1"/>
  <c r="BW26" i="1"/>
  <c r="BV26" i="1"/>
  <c r="BU26" i="1"/>
  <c r="BT26" i="1"/>
  <c r="BN26" i="1"/>
  <c r="BL26" i="1"/>
  <c r="AF26" i="1"/>
  <c r="AG26" i="1"/>
  <c r="AH26" i="1"/>
  <c r="AI26" i="1"/>
  <c r="AL26" i="1"/>
  <c r="BF26" i="1"/>
  <c r="BJ26" i="1"/>
  <c r="AJ26" i="1"/>
  <c r="BD26" i="1"/>
  <c r="BH26" i="1"/>
  <c r="BC26" i="1"/>
  <c r="BB26" i="1"/>
  <c r="BA26" i="1"/>
  <c r="AZ26" i="1"/>
  <c r="AU26" i="1"/>
  <c r="E130" i="1"/>
  <c r="AT26" i="1"/>
  <c r="E129" i="1"/>
  <c r="AS26" i="1"/>
  <c r="D130" i="1"/>
  <c r="AR26" i="1"/>
  <c r="D129" i="1"/>
  <c r="AP26" i="1"/>
  <c r="C129" i="1"/>
  <c r="AN26" i="1"/>
  <c r="B129" i="1"/>
  <c r="AC26" i="1"/>
  <c r="BW36" i="1"/>
  <c r="BV36" i="1"/>
  <c r="BU36" i="1"/>
  <c r="BT36" i="1"/>
  <c r="BS36" i="1"/>
  <c r="BR36" i="1"/>
  <c r="BQ36" i="1"/>
  <c r="BP36" i="1"/>
  <c r="AF36" i="1"/>
  <c r="AG36" i="1"/>
  <c r="AH36" i="1"/>
  <c r="AI36" i="1"/>
  <c r="AL36" i="1"/>
  <c r="BF36" i="1"/>
  <c r="BJ36" i="1"/>
  <c r="AJ36" i="1"/>
  <c r="BD36" i="1"/>
  <c r="BH36" i="1"/>
  <c r="BB36" i="1"/>
  <c r="AZ36" i="1"/>
  <c r="AX36" i="1"/>
  <c r="AV36" i="1"/>
  <c r="AC36" i="1"/>
  <c r="A19" i="4"/>
  <c r="A20" i="4"/>
  <c r="A21" i="4"/>
  <c r="A22" i="4"/>
  <c r="A23" i="4"/>
  <c r="C17" i="6"/>
  <c r="A12" i="4"/>
  <c r="A13" i="4"/>
  <c r="A14" i="4"/>
  <c r="A15" i="4"/>
  <c r="A16" i="4"/>
  <c r="A5" i="4"/>
  <c r="A6" i="4"/>
  <c r="A7" i="4"/>
  <c r="A8" i="4"/>
  <c r="A9" i="4"/>
  <c r="AG34" i="1"/>
  <c r="BV49" i="1"/>
  <c r="BT49" i="1"/>
  <c r="BR49" i="1"/>
  <c r="BP49" i="1"/>
  <c r="BB49" i="1"/>
  <c r="AZ49" i="1"/>
  <c r="AX49" i="1"/>
  <c r="AV49" i="1"/>
  <c r="AC49" i="1"/>
  <c r="BV48" i="1"/>
  <c r="BT48" i="1"/>
  <c r="BC48" i="1"/>
  <c r="BC47" i="1"/>
  <c r="I193" i="1"/>
  <c r="BB48" i="1"/>
  <c r="BA48" i="1"/>
  <c r="BA47" i="1"/>
  <c r="H193" i="1"/>
  <c r="AZ48" i="1"/>
  <c r="AX48" i="1"/>
  <c r="AV48" i="1"/>
  <c r="AC48" i="1"/>
  <c r="BW47" i="1"/>
  <c r="BW46" i="1"/>
  <c r="R190" i="1"/>
  <c r="BV47" i="1"/>
  <c r="BU47" i="1"/>
  <c r="BU46" i="1"/>
  <c r="Q190" i="1"/>
  <c r="BT47" i="1"/>
  <c r="BR47" i="1"/>
  <c r="BP47" i="1"/>
  <c r="BC46" i="1"/>
  <c r="I190" i="1"/>
  <c r="BB47" i="1"/>
  <c r="BA46" i="1"/>
  <c r="H190" i="1"/>
  <c r="AZ47" i="1"/>
  <c r="AY47" i="1"/>
  <c r="AY46" i="1"/>
  <c r="G190" i="1"/>
  <c r="AX47" i="1"/>
  <c r="AW47" i="1"/>
  <c r="AW46" i="1"/>
  <c r="F190" i="1"/>
  <c r="AV47" i="1"/>
  <c r="AC47" i="1"/>
  <c r="BV46" i="1"/>
  <c r="BT46" i="1"/>
  <c r="BS46" i="1"/>
  <c r="BR46" i="1"/>
  <c r="BQ46" i="1"/>
  <c r="BP46" i="1"/>
  <c r="BB46" i="1"/>
  <c r="AZ46" i="1"/>
  <c r="AX46" i="1"/>
  <c r="AV46" i="1"/>
  <c r="AC46" i="1"/>
  <c r="X4" i="7"/>
  <c r="X5" i="7"/>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AA2" i="1"/>
  <c r="AF2" i="1"/>
  <c r="BW45" i="1"/>
  <c r="BV45" i="1"/>
  <c r="BU45" i="1"/>
  <c r="BT45" i="1"/>
  <c r="BR45" i="1"/>
  <c r="BP45" i="1"/>
  <c r="BC45" i="1"/>
  <c r="BB45" i="1"/>
  <c r="BA45" i="1"/>
  <c r="AZ45" i="1"/>
  <c r="AY45" i="1"/>
  <c r="AX45" i="1"/>
  <c r="AW45" i="1"/>
  <c r="AV45" i="1"/>
  <c r="AC45" i="1"/>
  <c r="BW44" i="1"/>
  <c r="BV44" i="1"/>
  <c r="BU44" i="1"/>
  <c r="BT44" i="1"/>
  <c r="BC44" i="1"/>
  <c r="BB44" i="1"/>
  <c r="BA44" i="1"/>
  <c r="AZ44" i="1"/>
  <c r="AY44" i="1"/>
  <c r="AX44" i="1"/>
  <c r="AV44" i="1"/>
  <c r="AC44" i="1"/>
  <c r="BW43" i="1"/>
  <c r="BV43" i="1"/>
  <c r="BU43" i="1"/>
  <c r="BT43" i="1"/>
  <c r="BR43" i="1"/>
  <c r="BP43" i="1"/>
  <c r="BC43" i="1"/>
  <c r="BB43" i="1"/>
  <c r="BA43" i="1"/>
  <c r="AZ43" i="1"/>
  <c r="AY43" i="1"/>
  <c r="AX43" i="1"/>
  <c r="AW43" i="1"/>
  <c r="AV43" i="1"/>
  <c r="AC43" i="1"/>
  <c r="BW42" i="1"/>
  <c r="BV42" i="1"/>
  <c r="BU42" i="1"/>
  <c r="BT42" i="1"/>
  <c r="BS42" i="1"/>
  <c r="BR42" i="1"/>
  <c r="BQ42" i="1"/>
  <c r="BP42" i="1"/>
  <c r="BO42" i="1"/>
  <c r="BN42" i="1"/>
  <c r="BM42" i="1"/>
  <c r="BL42" i="1"/>
  <c r="BC42" i="1"/>
  <c r="BB42" i="1"/>
  <c r="AZ42" i="1"/>
  <c r="AY42" i="1"/>
  <c r="AX42" i="1"/>
  <c r="AV42" i="1"/>
  <c r="AC42" i="1"/>
  <c r="BW41" i="1"/>
  <c r="BV41" i="1"/>
  <c r="BU41" i="1"/>
  <c r="BT41" i="1"/>
  <c r="BS41" i="1"/>
  <c r="BR41" i="1"/>
  <c r="BQ41" i="1"/>
  <c r="BP41" i="1"/>
  <c r="BC41" i="1"/>
  <c r="BB41" i="1"/>
  <c r="BA41" i="1"/>
  <c r="AZ41" i="1"/>
  <c r="AY41" i="1"/>
  <c r="AX41" i="1"/>
  <c r="AW41" i="1"/>
  <c r="AV41" i="1"/>
  <c r="AC41" i="1"/>
  <c r="BW24" i="1"/>
  <c r="R124" i="1"/>
  <c r="BV24" i="1"/>
  <c r="R123" i="1"/>
  <c r="BU24" i="1"/>
  <c r="Q124" i="1"/>
  <c r="BT24" i="1"/>
  <c r="Q123" i="1"/>
  <c r="BS24" i="1"/>
  <c r="P124" i="1"/>
  <c r="BR24" i="1"/>
  <c r="P123" i="1"/>
  <c r="BQ24" i="1"/>
  <c r="O124" i="1"/>
  <c r="BP24" i="1"/>
  <c r="O123" i="1"/>
  <c r="BO24" i="1"/>
  <c r="N124" i="1"/>
  <c r="BN24" i="1"/>
  <c r="N123" i="1"/>
  <c r="BM24" i="1"/>
  <c r="M124" i="1"/>
  <c r="BL24" i="1"/>
  <c r="M123" i="1"/>
  <c r="BC24" i="1"/>
  <c r="I124" i="1"/>
  <c r="BB24" i="1"/>
  <c r="I123" i="1"/>
  <c r="BA24" i="1"/>
  <c r="H124" i="1"/>
  <c r="AZ24" i="1"/>
  <c r="H123" i="1"/>
  <c r="AY24" i="1"/>
  <c r="G124" i="1"/>
  <c r="AX24" i="1"/>
  <c r="G123" i="1"/>
  <c r="AW24" i="1"/>
  <c r="F124" i="1"/>
  <c r="AV24" i="1"/>
  <c r="F123" i="1"/>
  <c r="AC24" i="1"/>
  <c r="BW23" i="1"/>
  <c r="R121" i="1"/>
  <c r="BV23" i="1"/>
  <c r="R120" i="1"/>
  <c r="BU23" i="1"/>
  <c r="Q121" i="1"/>
  <c r="BT23" i="1"/>
  <c r="Q120" i="1"/>
  <c r="BS23" i="1"/>
  <c r="P121" i="1"/>
  <c r="BR23" i="1"/>
  <c r="P120" i="1"/>
  <c r="BQ23" i="1"/>
  <c r="O121" i="1"/>
  <c r="BP23" i="1"/>
  <c r="O120" i="1"/>
  <c r="BO23" i="1"/>
  <c r="N121" i="1"/>
  <c r="BN23" i="1"/>
  <c r="N120" i="1"/>
  <c r="BM23" i="1"/>
  <c r="M121" i="1"/>
  <c r="BL23" i="1"/>
  <c r="M120" i="1"/>
  <c r="BC23" i="1"/>
  <c r="I121" i="1"/>
  <c r="BB23" i="1"/>
  <c r="I120" i="1"/>
  <c r="BA23" i="1"/>
  <c r="H121" i="1"/>
  <c r="AZ23" i="1"/>
  <c r="H120" i="1"/>
  <c r="AY23" i="1"/>
  <c r="G121" i="1"/>
  <c r="AX23" i="1"/>
  <c r="G120" i="1"/>
  <c r="AW23" i="1"/>
  <c r="F121" i="1"/>
  <c r="AV23" i="1"/>
  <c r="F120" i="1"/>
  <c r="AC23" i="1"/>
  <c r="BW22" i="1"/>
  <c r="R118" i="1"/>
  <c r="BV22" i="1"/>
  <c r="R117" i="1"/>
  <c r="BU22" i="1"/>
  <c r="Q118" i="1"/>
  <c r="BT22" i="1"/>
  <c r="Q117" i="1"/>
  <c r="BS22" i="1"/>
  <c r="P118" i="1"/>
  <c r="BR22" i="1"/>
  <c r="P117" i="1"/>
  <c r="BQ22" i="1"/>
  <c r="O118" i="1"/>
  <c r="BP22" i="1"/>
  <c r="O117" i="1"/>
  <c r="BO22" i="1"/>
  <c r="N118" i="1"/>
  <c r="BN22" i="1"/>
  <c r="N117" i="1"/>
  <c r="BM22" i="1"/>
  <c r="M118" i="1"/>
  <c r="BL22" i="1"/>
  <c r="M117" i="1"/>
  <c r="BC22" i="1"/>
  <c r="I118" i="1"/>
  <c r="BB22" i="1"/>
  <c r="I117" i="1"/>
  <c r="BA22" i="1"/>
  <c r="H118" i="1"/>
  <c r="AZ22" i="1"/>
  <c r="H117" i="1"/>
  <c r="AY22" i="1"/>
  <c r="G118" i="1"/>
  <c r="AX22" i="1"/>
  <c r="G117" i="1"/>
  <c r="AW22" i="1"/>
  <c r="F118" i="1"/>
  <c r="AV22" i="1"/>
  <c r="F117" i="1"/>
  <c r="AC22" i="1"/>
  <c r="BW21" i="1"/>
  <c r="R115" i="1"/>
  <c r="BV21" i="1"/>
  <c r="R114" i="1"/>
  <c r="BU21" i="1"/>
  <c r="Q115" i="1"/>
  <c r="BT21" i="1"/>
  <c r="Q114" i="1"/>
  <c r="BS21" i="1"/>
  <c r="P115" i="1"/>
  <c r="BR21" i="1"/>
  <c r="P114" i="1"/>
  <c r="BQ21" i="1"/>
  <c r="O115" i="1"/>
  <c r="BP21" i="1"/>
  <c r="O114" i="1"/>
  <c r="BO21" i="1"/>
  <c r="N115" i="1"/>
  <c r="BN21" i="1"/>
  <c r="N114" i="1"/>
  <c r="BM21" i="1"/>
  <c r="M115" i="1"/>
  <c r="BL21" i="1"/>
  <c r="M114" i="1"/>
  <c r="BC21" i="1"/>
  <c r="I115" i="1"/>
  <c r="BB21" i="1"/>
  <c r="I114" i="1"/>
  <c r="BA21" i="1"/>
  <c r="H115" i="1"/>
  <c r="AZ21" i="1"/>
  <c r="H114" i="1"/>
  <c r="AY21" i="1"/>
  <c r="G115" i="1"/>
  <c r="AX21" i="1"/>
  <c r="G114" i="1"/>
  <c r="AW21" i="1"/>
  <c r="F115" i="1"/>
  <c r="AV21" i="1"/>
  <c r="F114" i="1"/>
  <c r="AC21" i="1"/>
  <c r="BW20" i="1"/>
  <c r="R112" i="1"/>
  <c r="BV20" i="1"/>
  <c r="R111" i="1"/>
  <c r="BU20" i="1"/>
  <c r="Q112" i="1"/>
  <c r="BT20" i="1"/>
  <c r="Q111" i="1"/>
  <c r="BS20" i="1"/>
  <c r="P112" i="1"/>
  <c r="BR20" i="1"/>
  <c r="P111" i="1"/>
  <c r="BQ20" i="1"/>
  <c r="O112" i="1"/>
  <c r="BP20" i="1"/>
  <c r="O111" i="1"/>
  <c r="BO20" i="1"/>
  <c r="N112" i="1"/>
  <c r="BN20" i="1"/>
  <c r="N111" i="1"/>
  <c r="BM20" i="1"/>
  <c r="M112" i="1"/>
  <c r="BL20" i="1"/>
  <c r="M111" i="1"/>
  <c r="BC20" i="1"/>
  <c r="I112" i="1"/>
  <c r="BB20" i="1"/>
  <c r="I111" i="1"/>
  <c r="BA20" i="1"/>
  <c r="H112" i="1"/>
  <c r="AZ20" i="1"/>
  <c r="H111" i="1"/>
  <c r="AY20" i="1"/>
  <c r="G112" i="1"/>
  <c r="AX20" i="1"/>
  <c r="G111" i="1"/>
  <c r="AW20" i="1"/>
  <c r="F112" i="1"/>
  <c r="AV20" i="1"/>
  <c r="F111" i="1"/>
  <c r="AC20" i="1"/>
  <c r="BW35" i="1"/>
  <c r="BV35" i="1"/>
  <c r="BU35" i="1"/>
  <c r="BT35" i="1"/>
  <c r="BB35" i="1"/>
  <c r="AZ35" i="1"/>
  <c r="AY35" i="1"/>
  <c r="AX35" i="1"/>
  <c r="AW35" i="1"/>
  <c r="AV35" i="1"/>
  <c r="AF35" i="1"/>
  <c r="AC35" i="1"/>
  <c r="BW33" i="1"/>
  <c r="BV33" i="1"/>
  <c r="BU33" i="1"/>
  <c r="BT33" i="1"/>
  <c r="BC33" i="1"/>
  <c r="BB33" i="1"/>
  <c r="BA33" i="1"/>
  <c r="AZ33" i="1"/>
  <c r="AY33" i="1"/>
  <c r="AX33" i="1"/>
  <c r="AW33" i="1"/>
  <c r="AV33" i="1"/>
  <c r="AF33" i="1"/>
  <c r="AG33" i="1"/>
  <c r="AC33" i="1"/>
  <c r="AF32" i="1"/>
  <c r="AG32" i="1"/>
  <c r="AH32" i="1"/>
  <c r="AI32" i="1"/>
  <c r="AL32" i="1"/>
  <c r="BF32" i="1"/>
  <c r="BV32" i="1"/>
  <c r="AJ32" i="1"/>
  <c r="BD32" i="1"/>
  <c r="BT32" i="1"/>
  <c r="BN32" i="1"/>
  <c r="BL32" i="1"/>
  <c r="BB32" i="1"/>
  <c r="AZ32" i="1"/>
  <c r="AC32" i="1"/>
  <c r="BW31" i="1"/>
  <c r="BV31" i="1"/>
  <c r="BU31" i="1"/>
  <c r="BT31" i="1"/>
  <c r="BC31" i="1"/>
  <c r="BB31" i="1"/>
  <c r="BA31" i="1"/>
  <c r="AZ31" i="1"/>
  <c r="AF31" i="1"/>
  <c r="AG31" i="1"/>
  <c r="AH31" i="1"/>
  <c r="AI31" i="1"/>
  <c r="AL31" i="1"/>
  <c r="AX31" i="1"/>
  <c r="AJ31" i="1"/>
  <c r="AV31" i="1"/>
  <c r="AC31" i="1"/>
  <c r="AF30" i="1"/>
  <c r="AG30" i="1"/>
  <c r="AH30" i="1"/>
  <c r="AI30" i="1"/>
  <c r="AL30" i="1"/>
  <c r="BF30" i="1"/>
  <c r="BV30" i="1"/>
  <c r="AJ30" i="1"/>
  <c r="BD30" i="1"/>
  <c r="BT30" i="1"/>
  <c r="BO30" i="1"/>
  <c r="BN30" i="1"/>
  <c r="BM30" i="1"/>
  <c r="BL30" i="1"/>
  <c r="BC30" i="1"/>
  <c r="BB30" i="1"/>
  <c r="BA30" i="1"/>
  <c r="AZ30" i="1"/>
  <c r="AX30" i="1"/>
  <c r="AV30" i="1"/>
  <c r="AC30" i="1"/>
  <c r="BW29" i="1"/>
  <c r="R133" i="1"/>
  <c r="BV29" i="1"/>
  <c r="R132" i="1"/>
  <c r="BU29" i="1"/>
  <c r="Q133" i="1"/>
  <c r="BT29" i="1"/>
  <c r="Q132" i="1"/>
  <c r="BC29" i="1"/>
  <c r="I133" i="1"/>
  <c r="BB29" i="1"/>
  <c r="I132" i="1"/>
  <c r="BA29" i="1"/>
  <c r="H133" i="1"/>
  <c r="AZ29" i="1"/>
  <c r="H132" i="1"/>
  <c r="AY29" i="1"/>
  <c r="G133" i="1"/>
  <c r="AX29" i="1"/>
  <c r="G132" i="1"/>
  <c r="AW29" i="1"/>
  <c r="F133" i="1"/>
  <c r="AV29" i="1"/>
  <c r="F132" i="1"/>
  <c r="AF29" i="1"/>
  <c r="AC29" i="1"/>
  <c r="AF28" i="1"/>
  <c r="AG28" i="1"/>
  <c r="AH28" i="1"/>
  <c r="AI28" i="1"/>
  <c r="AL28" i="1"/>
  <c r="BF28" i="1"/>
  <c r="BV28" i="1"/>
  <c r="R129" i="1"/>
  <c r="AJ28" i="1"/>
  <c r="BD28" i="1"/>
  <c r="BT28" i="1"/>
  <c r="Q129" i="1"/>
  <c r="BN28" i="1"/>
  <c r="N129" i="1"/>
  <c r="BL28" i="1"/>
  <c r="M129" i="1"/>
  <c r="BB28" i="1"/>
  <c r="I129" i="1"/>
  <c r="AZ28" i="1"/>
  <c r="H129" i="1"/>
  <c r="AC28" i="1"/>
  <c r="BW25" i="1"/>
  <c r="R127" i="1"/>
  <c r="BV25" i="1"/>
  <c r="R126" i="1"/>
  <c r="BU25" i="1"/>
  <c r="Q127" i="1"/>
  <c r="BT25" i="1"/>
  <c r="Q126" i="1"/>
  <c r="BN25" i="1"/>
  <c r="N126" i="1"/>
  <c r="BL25" i="1"/>
  <c r="M126" i="1"/>
  <c r="BC25" i="1"/>
  <c r="I127" i="1"/>
  <c r="BB25" i="1"/>
  <c r="I126" i="1"/>
  <c r="BA25" i="1"/>
  <c r="H127" i="1"/>
  <c r="AZ25" i="1"/>
  <c r="H126" i="1"/>
  <c r="AF25" i="1"/>
  <c r="AG25" i="1"/>
  <c r="AH25" i="1"/>
  <c r="AI25" i="1"/>
  <c r="AL25" i="1"/>
  <c r="AX25" i="1"/>
  <c r="G126" i="1"/>
  <c r="AJ25" i="1"/>
  <c r="AV25" i="1"/>
  <c r="F126" i="1"/>
  <c r="AC25" i="1"/>
  <c r="BW40" i="1"/>
  <c r="BV40" i="1"/>
  <c r="BU40" i="1"/>
  <c r="BT40" i="1"/>
  <c r="BS40" i="1"/>
  <c r="BR40" i="1"/>
  <c r="BQ40" i="1"/>
  <c r="BP40" i="1"/>
  <c r="BO40" i="1"/>
  <c r="BN40" i="1"/>
  <c r="BM40" i="1"/>
  <c r="BL40" i="1"/>
  <c r="BC40" i="1"/>
  <c r="BB40" i="1"/>
  <c r="BA40" i="1"/>
  <c r="AZ40" i="1"/>
  <c r="AC40" i="1"/>
  <c r="BW39" i="1"/>
  <c r="R157" i="1"/>
  <c r="BV39" i="1"/>
  <c r="R156" i="1"/>
  <c r="BU39" i="1"/>
  <c r="Q157" i="1"/>
  <c r="BT39" i="1"/>
  <c r="Q156" i="1"/>
  <c r="BS39" i="1"/>
  <c r="BR39" i="1"/>
  <c r="BQ39" i="1"/>
  <c r="BP39" i="1"/>
  <c r="BC39" i="1"/>
  <c r="BB39" i="1"/>
  <c r="BA39" i="1"/>
  <c r="AZ39" i="1"/>
  <c r="AY39" i="1"/>
  <c r="AX39" i="1"/>
  <c r="AW39" i="1"/>
  <c r="AV39" i="1"/>
  <c r="AC39" i="1"/>
  <c r="BR38" i="1"/>
  <c r="BP38" i="1"/>
  <c r="BC38" i="1"/>
  <c r="BB38" i="1"/>
  <c r="BA38" i="1"/>
  <c r="AZ38" i="1"/>
  <c r="H153" i="1"/>
  <c r="AX38" i="1"/>
  <c r="G153" i="1"/>
  <c r="AV38" i="1"/>
  <c r="F153" i="1"/>
  <c r="AC38" i="1"/>
  <c r="BV37" i="1"/>
  <c r="BT37" i="1"/>
  <c r="Q150" i="1"/>
  <c r="BC37" i="1"/>
  <c r="BB37" i="1"/>
  <c r="BA37" i="1"/>
  <c r="AZ37" i="1"/>
  <c r="AX37" i="1"/>
  <c r="AV37" i="1"/>
  <c r="AC37" i="1"/>
  <c r="BV19" i="1"/>
  <c r="R108" i="1"/>
  <c r="BT19" i="1"/>
  <c r="Q108" i="1"/>
  <c r="BR19" i="1"/>
  <c r="P108" i="1"/>
  <c r="BP19" i="1"/>
  <c r="O108" i="1"/>
  <c r="BN19" i="1"/>
  <c r="N108" i="1"/>
  <c r="BL19" i="1"/>
  <c r="M108" i="1"/>
  <c r="BB19" i="1"/>
  <c r="I108" i="1"/>
  <c r="AZ19" i="1"/>
  <c r="H108" i="1"/>
  <c r="AX19" i="1"/>
  <c r="G108" i="1"/>
  <c r="AV19" i="1"/>
  <c r="F108" i="1"/>
  <c r="AC19" i="1"/>
  <c r="AU45" i="7"/>
  <c r="I176" i="7"/>
  <c r="AT45" i="7"/>
  <c r="I175" i="7"/>
  <c r="AS45" i="7"/>
  <c r="H176" i="7"/>
  <c r="AR45" i="7"/>
  <c r="H175" i="7"/>
  <c r="AU44" i="7"/>
  <c r="I173" i="7"/>
  <c r="AT44" i="7"/>
  <c r="I172" i="7"/>
  <c r="AS44" i="7"/>
  <c r="H173" i="7"/>
  <c r="AR44" i="7"/>
  <c r="H172" i="7"/>
  <c r="AQ44" i="7"/>
  <c r="G173" i="7"/>
  <c r="AP44" i="7"/>
  <c r="G172" i="7"/>
  <c r="AO44" i="7"/>
  <c r="F173" i="7"/>
  <c r="AN44" i="7"/>
  <c r="F172" i="7"/>
  <c r="AL44" i="7"/>
  <c r="E172" i="7"/>
  <c r="AJ44" i="7"/>
  <c r="D172" i="7"/>
  <c r="AU43" i="7"/>
  <c r="I170" i="7"/>
  <c r="AT43" i="7"/>
  <c r="I169" i="7"/>
  <c r="AS43" i="7"/>
  <c r="H170" i="7"/>
  <c r="AR43" i="7"/>
  <c r="H169" i="7"/>
  <c r="AQ43" i="7"/>
  <c r="G170" i="7"/>
  <c r="AP43" i="7"/>
  <c r="G169" i="7"/>
  <c r="AO43" i="7"/>
  <c r="F170" i="7"/>
  <c r="AN43" i="7"/>
  <c r="F169" i="7"/>
  <c r="AT42" i="7"/>
  <c r="I166" i="7"/>
  <c r="AR42" i="7"/>
  <c r="H166" i="7"/>
  <c r="AP42" i="7"/>
  <c r="G166" i="7"/>
  <c r="AN42" i="7"/>
  <c r="F166" i="7"/>
  <c r="AU41" i="7"/>
  <c r="I164" i="7"/>
  <c r="AT41" i="7"/>
  <c r="I163" i="7"/>
  <c r="AS41" i="7"/>
  <c r="H164" i="7"/>
  <c r="AR41" i="7"/>
  <c r="H163" i="7"/>
  <c r="AQ41" i="7"/>
  <c r="G164" i="7"/>
  <c r="AP41" i="7"/>
  <c r="G163" i="7"/>
  <c r="AO41" i="7"/>
  <c r="F164" i="7"/>
  <c r="AN41" i="7"/>
  <c r="F163" i="7"/>
  <c r="AL41" i="7"/>
  <c r="E163" i="7"/>
  <c r="AJ41" i="7"/>
  <c r="D163" i="7"/>
  <c r="AT40" i="7"/>
  <c r="I160" i="7"/>
  <c r="AR40" i="7"/>
  <c r="H160" i="7"/>
  <c r="AQ40" i="7"/>
  <c r="G161" i="7"/>
  <c r="AP40" i="7"/>
  <c r="G160" i="7"/>
  <c r="AO40" i="7"/>
  <c r="F161" i="7"/>
  <c r="AN40" i="7"/>
  <c r="F160" i="7"/>
  <c r="AT39" i="7"/>
  <c r="I157" i="7"/>
  <c r="AR39" i="7"/>
  <c r="H157" i="7"/>
  <c r="AP39" i="7"/>
  <c r="G157" i="7"/>
  <c r="AN39" i="7"/>
  <c r="F157" i="7"/>
  <c r="AP38" i="7"/>
  <c r="G154" i="7"/>
  <c r="AN38" i="7"/>
  <c r="F154" i="7"/>
  <c r="AT37" i="7"/>
  <c r="I151" i="7"/>
  <c r="AR37" i="7"/>
  <c r="H151" i="7"/>
  <c r="AT36" i="7"/>
  <c r="I148" i="7"/>
  <c r="AR36" i="7"/>
  <c r="H148" i="7"/>
  <c r="AT33" i="7"/>
  <c r="I139" i="7"/>
  <c r="AR33" i="7"/>
  <c r="H139" i="7"/>
  <c r="AU32" i="7"/>
  <c r="I137" i="7"/>
  <c r="AT32" i="7"/>
  <c r="I136" i="7"/>
  <c r="AS32" i="7"/>
  <c r="H137" i="7"/>
  <c r="AR32" i="7"/>
  <c r="H136" i="7"/>
  <c r="AQ32" i="7"/>
  <c r="G137" i="7"/>
  <c r="AP32" i="7"/>
  <c r="G136" i="7"/>
  <c r="AO32" i="7"/>
  <c r="F137" i="7"/>
  <c r="AN32" i="7"/>
  <c r="F136" i="7"/>
  <c r="AU31" i="7"/>
  <c r="I134" i="7"/>
  <c r="AT31" i="7"/>
  <c r="I133" i="7"/>
  <c r="AS31" i="7"/>
  <c r="H134" i="7"/>
  <c r="AR31" i="7"/>
  <c r="H133" i="7"/>
  <c r="AQ31" i="7"/>
  <c r="G134" i="7"/>
  <c r="AP31" i="7"/>
  <c r="G133" i="7"/>
  <c r="AO31" i="7"/>
  <c r="F134" i="7"/>
  <c r="AN31" i="7"/>
  <c r="F133" i="7"/>
  <c r="AU30" i="7"/>
  <c r="I131" i="7"/>
  <c r="AT30" i="7"/>
  <c r="I130" i="7"/>
  <c r="AS30" i="7"/>
  <c r="H131" i="7"/>
  <c r="AR30" i="7"/>
  <c r="H130" i="7"/>
  <c r="AP30" i="7"/>
  <c r="G130" i="7"/>
  <c r="AN30" i="7"/>
  <c r="F130" i="7"/>
  <c r="AU29" i="7"/>
  <c r="I128" i="7"/>
  <c r="AT29" i="7"/>
  <c r="I127" i="7"/>
  <c r="AS29" i="7"/>
  <c r="H128" i="7"/>
  <c r="AR29" i="7"/>
  <c r="H127" i="7"/>
  <c r="AP29" i="7"/>
  <c r="G127" i="7"/>
  <c r="AN29" i="7"/>
  <c r="F127" i="7"/>
  <c r="AU28" i="7"/>
  <c r="I125" i="7"/>
  <c r="AT28" i="7"/>
  <c r="I124" i="7"/>
  <c r="AS28" i="7"/>
  <c r="H125" i="7"/>
  <c r="AR28" i="7"/>
  <c r="H124" i="7"/>
  <c r="AU25" i="7"/>
  <c r="I116" i="7"/>
  <c r="AT25" i="7"/>
  <c r="I115" i="7"/>
  <c r="AS25" i="7"/>
  <c r="H116" i="7"/>
  <c r="AR25" i="7"/>
  <c r="H115" i="7"/>
  <c r="AT24" i="7"/>
  <c r="I112" i="7"/>
  <c r="AR24" i="7"/>
  <c r="H112" i="7"/>
  <c r="AU23" i="7"/>
  <c r="I110" i="7"/>
  <c r="AT23" i="7"/>
  <c r="I109" i="7"/>
  <c r="AS23" i="7"/>
  <c r="H110" i="7"/>
  <c r="AR23" i="7"/>
  <c r="H109" i="7"/>
  <c r="AT21" i="7"/>
  <c r="I103" i="7"/>
  <c r="AR21" i="7"/>
  <c r="H103" i="7"/>
  <c r="AQ21" i="7"/>
  <c r="G104" i="7"/>
  <c r="AP21" i="7"/>
  <c r="G103" i="7"/>
  <c r="AO21" i="7"/>
  <c r="F104" i="7"/>
  <c r="AN21" i="7"/>
  <c r="F103" i="7"/>
  <c r="AU20" i="7"/>
  <c r="I101" i="7"/>
  <c r="AT20" i="7"/>
  <c r="I100" i="7"/>
  <c r="AS20" i="7"/>
  <c r="H101" i="7"/>
  <c r="AR20" i="7"/>
  <c r="H100" i="7"/>
  <c r="AP20" i="7"/>
  <c r="G100" i="7"/>
  <c r="AN20" i="7"/>
  <c r="F100" i="7"/>
  <c r="AT19" i="7"/>
  <c r="I97" i="7"/>
  <c r="AR19" i="7"/>
  <c r="H97" i="7"/>
  <c r="AU18" i="7"/>
  <c r="I95" i="7"/>
  <c r="AT18" i="7"/>
  <c r="I94" i="7"/>
  <c r="AS18" i="7"/>
  <c r="H95" i="7"/>
  <c r="AR18" i="7"/>
  <c r="H94" i="7"/>
  <c r="AQ18" i="7"/>
  <c r="G95" i="7"/>
  <c r="AP18" i="7"/>
  <c r="G94" i="7"/>
  <c r="AO18" i="7"/>
  <c r="F95" i="7"/>
  <c r="AN18" i="7"/>
  <c r="F94" i="7"/>
  <c r="AM18" i="7"/>
  <c r="E95" i="7"/>
  <c r="AL18" i="7"/>
  <c r="E94" i="7"/>
  <c r="AK18" i="7"/>
  <c r="D95" i="7"/>
  <c r="AJ18" i="7"/>
  <c r="D94" i="7"/>
  <c r="AU17" i="7"/>
  <c r="I92" i="7"/>
  <c r="AT17" i="7"/>
  <c r="I91" i="7"/>
  <c r="AS17" i="7"/>
  <c r="H92" i="7"/>
  <c r="AR17" i="7"/>
  <c r="H91" i="7"/>
  <c r="AQ17" i="7"/>
  <c r="G92" i="7"/>
  <c r="AP17" i="7"/>
  <c r="G91" i="7"/>
  <c r="AO17" i="7"/>
  <c r="F92" i="7"/>
  <c r="AN17" i="7"/>
  <c r="F91" i="7"/>
  <c r="AM17" i="7"/>
  <c r="E92" i="7"/>
  <c r="AL17" i="7"/>
  <c r="E91" i="7"/>
  <c r="AK17" i="7"/>
  <c r="D92" i="7"/>
  <c r="AJ17" i="7"/>
  <c r="D91" i="7"/>
  <c r="AU16" i="7"/>
  <c r="I89" i="7"/>
  <c r="AT16" i="7"/>
  <c r="I88" i="7"/>
  <c r="AS16" i="7"/>
  <c r="H89" i="7"/>
  <c r="AR16" i="7"/>
  <c r="H88" i="7"/>
  <c r="AQ16" i="7"/>
  <c r="G89" i="7"/>
  <c r="AP16" i="7"/>
  <c r="G88" i="7"/>
  <c r="AO16" i="7"/>
  <c r="F89" i="7"/>
  <c r="AN16" i="7"/>
  <c r="F88" i="7"/>
  <c r="AU15" i="7"/>
  <c r="I86" i="7"/>
  <c r="AT15" i="7"/>
  <c r="I85" i="7"/>
  <c r="AS15" i="7"/>
  <c r="H86" i="7"/>
  <c r="AR15" i="7"/>
  <c r="H85" i="7"/>
  <c r="AQ15" i="7"/>
  <c r="G86" i="7"/>
  <c r="AP15" i="7"/>
  <c r="G85" i="7"/>
  <c r="AO15" i="7"/>
  <c r="F86" i="7"/>
  <c r="AN15" i="7"/>
  <c r="F85" i="7"/>
  <c r="AM15" i="7"/>
  <c r="E86" i="7"/>
  <c r="AL15" i="7"/>
  <c r="E85" i="7"/>
  <c r="AK15" i="7"/>
  <c r="D86" i="7"/>
  <c r="AJ15" i="7"/>
  <c r="D85" i="7"/>
  <c r="AU14" i="7"/>
  <c r="I83" i="7"/>
  <c r="AT14" i="7"/>
  <c r="I82" i="7"/>
  <c r="AS14" i="7"/>
  <c r="H83" i="7"/>
  <c r="AR14" i="7"/>
  <c r="H82" i="7"/>
  <c r="AQ14" i="7"/>
  <c r="G83" i="7"/>
  <c r="AP14" i="7"/>
  <c r="G82" i="7"/>
  <c r="AO14" i="7"/>
  <c r="F83" i="7"/>
  <c r="AN14" i="7"/>
  <c r="F82" i="7"/>
  <c r="AM14" i="7"/>
  <c r="E83" i="7"/>
  <c r="AL14" i="7"/>
  <c r="E82" i="7"/>
  <c r="AK14" i="7"/>
  <c r="D83" i="7"/>
  <c r="AJ14" i="7"/>
  <c r="D82" i="7"/>
  <c r="AQ13" i="7"/>
  <c r="G80" i="7"/>
  <c r="AP13" i="7"/>
  <c r="G79" i="7"/>
  <c r="AO13" i="7"/>
  <c r="F80" i="7"/>
  <c r="AN13" i="7"/>
  <c r="F79" i="7"/>
  <c r="AM13" i="7"/>
  <c r="E80" i="7"/>
  <c r="AL13" i="7"/>
  <c r="E79" i="7"/>
  <c r="AK13" i="7"/>
  <c r="D80" i="7"/>
  <c r="AJ13" i="7"/>
  <c r="D79" i="7"/>
  <c r="AQ12" i="7"/>
  <c r="G77" i="7"/>
  <c r="AP12" i="7"/>
  <c r="G76" i="7"/>
  <c r="AO12" i="7"/>
  <c r="F77" i="7"/>
  <c r="AN12" i="7"/>
  <c r="F76" i="7"/>
  <c r="AM12" i="7"/>
  <c r="E77" i="7"/>
  <c r="AL12" i="7"/>
  <c r="E76" i="7"/>
  <c r="AK12" i="7"/>
  <c r="D77" i="7"/>
  <c r="AJ12" i="7"/>
  <c r="D76" i="7"/>
  <c r="AU11" i="7"/>
  <c r="I74" i="7"/>
  <c r="AT11" i="7"/>
  <c r="I73" i="7"/>
  <c r="AS11" i="7"/>
  <c r="H74" i="7"/>
  <c r="AR11" i="7"/>
  <c r="H73" i="7"/>
  <c r="AQ11" i="7"/>
  <c r="G74" i="7"/>
  <c r="AP11" i="7"/>
  <c r="G73" i="7"/>
  <c r="AO11" i="7"/>
  <c r="F74" i="7"/>
  <c r="AN11" i="7"/>
  <c r="F73" i="7"/>
  <c r="AM11" i="7"/>
  <c r="E74" i="7"/>
  <c r="AL11" i="7"/>
  <c r="E73" i="7"/>
  <c r="AK11" i="7"/>
  <c r="D74" i="7"/>
  <c r="AJ11" i="7"/>
  <c r="D73" i="7"/>
  <c r="AU10" i="7"/>
  <c r="I71" i="7"/>
  <c r="AT10" i="7"/>
  <c r="I70" i="7"/>
  <c r="AS10" i="7"/>
  <c r="H71" i="7"/>
  <c r="AR10" i="7"/>
  <c r="H70" i="7"/>
  <c r="AQ10" i="7"/>
  <c r="G71" i="7"/>
  <c r="AP10" i="7"/>
  <c r="G70" i="7"/>
  <c r="AO10" i="7"/>
  <c r="F71" i="7"/>
  <c r="AN10" i="7"/>
  <c r="F70" i="7"/>
  <c r="AM10" i="7"/>
  <c r="E71" i="7"/>
  <c r="AL10" i="7"/>
  <c r="E70" i="7"/>
  <c r="AK10" i="7"/>
  <c r="D71" i="7"/>
  <c r="AJ10" i="7"/>
  <c r="D70" i="7"/>
  <c r="AU9" i="7"/>
  <c r="I68" i="7"/>
  <c r="AT9" i="7"/>
  <c r="I67" i="7"/>
  <c r="AS9" i="7"/>
  <c r="H68" i="7"/>
  <c r="AR9" i="7"/>
  <c r="H67" i="7"/>
  <c r="AQ9" i="7"/>
  <c r="G68" i="7"/>
  <c r="AP9" i="7"/>
  <c r="G67" i="7"/>
  <c r="AO9" i="7"/>
  <c r="F68" i="7"/>
  <c r="AN9" i="7"/>
  <c r="F67" i="7"/>
  <c r="AM9" i="7"/>
  <c r="E68" i="7"/>
  <c r="AL9" i="7"/>
  <c r="E67" i="7"/>
  <c r="AK9" i="7"/>
  <c r="D68" i="7"/>
  <c r="AJ9" i="7"/>
  <c r="D67" i="7"/>
  <c r="AU8" i="7"/>
  <c r="I65" i="7"/>
  <c r="AT8" i="7"/>
  <c r="I64" i="7"/>
  <c r="AS8" i="7"/>
  <c r="H65" i="7"/>
  <c r="AR8" i="7"/>
  <c r="H64" i="7"/>
  <c r="AQ8" i="7"/>
  <c r="G65" i="7"/>
  <c r="AP8" i="7"/>
  <c r="G64" i="7"/>
  <c r="AO8" i="7"/>
  <c r="F65" i="7"/>
  <c r="AN8" i="7"/>
  <c r="F64" i="7"/>
  <c r="AM8" i="7"/>
  <c r="E65" i="7"/>
  <c r="AL8" i="7"/>
  <c r="E64" i="7"/>
  <c r="AK8" i="7"/>
  <c r="D65" i="7"/>
  <c r="AJ8" i="7"/>
  <c r="D64" i="7"/>
  <c r="AU7" i="7"/>
  <c r="I62" i="7"/>
  <c r="AT7" i="7"/>
  <c r="I61" i="7"/>
  <c r="AS7" i="7"/>
  <c r="H62" i="7"/>
  <c r="AR7" i="7"/>
  <c r="H61" i="7"/>
  <c r="AQ7" i="7"/>
  <c r="G62" i="7"/>
  <c r="AP7" i="7"/>
  <c r="G61" i="7"/>
  <c r="AO7" i="7"/>
  <c r="F62" i="7"/>
  <c r="AN7" i="7"/>
  <c r="F61" i="7"/>
  <c r="AM7" i="7"/>
  <c r="E62" i="7"/>
  <c r="AL7" i="7"/>
  <c r="E61" i="7"/>
  <c r="AK7" i="7"/>
  <c r="D62" i="7"/>
  <c r="AJ7" i="7"/>
  <c r="D61" i="7"/>
  <c r="AU6" i="7"/>
  <c r="I59" i="7"/>
  <c r="AT6" i="7"/>
  <c r="I58" i="7"/>
  <c r="AS6" i="7"/>
  <c r="H59" i="7"/>
  <c r="AR6" i="7"/>
  <c r="H58" i="7"/>
  <c r="AQ6" i="7"/>
  <c r="G59" i="7"/>
  <c r="AP6" i="7"/>
  <c r="G58" i="7"/>
  <c r="AO6" i="7"/>
  <c r="F59" i="7"/>
  <c r="AN6" i="7"/>
  <c r="F58" i="7"/>
  <c r="AU5" i="7"/>
  <c r="I56" i="7"/>
  <c r="AT5" i="7"/>
  <c r="I55" i="7"/>
  <c r="AS5" i="7"/>
  <c r="H56" i="7"/>
  <c r="AR5" i="7"/>
  <c r="H55" i="7"/>
  <c r="AQ5" i="7"/>
  <c r="G56" i="7"/>
  <c r="AP5" i="7"/>
  <c r="G55" i="7"/>
  <c r="AO5" i="7"/>
  <c r="F56" i="7"/>
  <c r="AN5" i="7"/>
  <c r="F55" i="7"/>
  <c r="AU4" i="7"/>
  <c r="I53" i="7"/>
  <c r="AT4" i="7"/>
  <c r="I52" i="7"/>
  <c r="AS4" i="7"/>
  <c r="H53" i="7"/>
  <c r="AR4" i="7"/>
  <c r="H52" i="7"/>
  <c r="AQ4" i="7"/>
  <c r="G53" i="7"/>
  <c r="AP4" i="7"/>
  <c r="G52" i="7"/>
  <c r="AO4" i="7"/>
  <c r="F53" i="7"/>
  <c r="AN4" i="7"/>
  <c r="F52" i="7"/>
  <c r="AR3" i="7"/>
  <c r="AN3" i="7"/>
  <c r="AJ3" i="7"/>
  <c r="AF3" i="7"/>
  <c r="L3" i="7"/>
  <c r="S2" i="7"/>
  <c r="X2" i="7"/>
  <c r="AD1" i="7"/>
  <c r="AB1" i="7"/>
  <c r="AH34" i="1"/>
  <c r="AJ34" i="1"/>
  <c r="AN34" i="1"/>
  <c r="BD34" i="1"/>
  <c r="AK34" i="1"/>
  <c r="AO34" i="1"/>
  <c r="AI34" i="1"/>
  <c r="AL34" i="1"/>
  <c r="I153" i="1"/>
  <c r="R150" i="1"/>
  <c r="R159" i="1"/>
  <c r="I135" i="1"/>
  <c r="R135" i="1"/>
  <c r="R147" i="1"/>
  <c r="F180" i="1"/>
  <c r="F189" i="1"/>
  <c r="G180" i="1"/>
  <c r="G189" i="1"/>
  <c r="H180" i="1"/>
  <c r="H189" i="1"/>
  <c r="I180" i="1"/>
  <c r="I189" i="1"/>
  <c r="O189" i="1"/>
  <c r="Q180" i="1"/>
  <c r="Q189" i="1"/>
  <c r="R180" i="1"/>
  <c r="R189" i="1"/>
  <c r="F183" i="1"/>
  <c r="F192" i="1"/>
  <c r="H183" i="1"/>
  <c r="H192" i="1"/>
  <c r="I183" i="1"/>
  <c r="I192" i="1"/>
  <c r="Q183" i="1"/>
  <c r="Q192" i="1"/>
  <c r="F186" i="1"/>
  <c r="F195" i="1"/>
  <c r="H186" i="1"/>
  <c r="H195" i="1"/>
  <c r="O186" i="1"/>
  <c r="BP48" i="1"/>
  <c r="O195" i="1"/>
  <c r="Q186" i="1"/>
  <c r="Q195" i="1"/>
  <c r="R141" i="1"/>
  <c r="G165" i="1"/>
  <c r="H165" i="1"/>
  <c r="P168" i="1"/>
  <c r="AX40" i="1"/>
  <c r="G171" i="1"/>
  <c r="H171" i="1"/>
  <c r="I171" i="1"/>
  <c r="Q171" i="1"/>
  <c r="R171" i="1"/>
  <c r="F174" i="1"/>
  <c r="G174" i="1"/>
  <c r="H174" i="1"/>
  <c r="I174" i="1"/>
  <c r="O174" i="1"/>
  <c r="Q174" i="1"/>
  <c r="R174" i="1"/>
  <c r="F177" i="1"/>
  <c r="G177" i="1"/>
  <c r="H177" i="1"/>
  <c r="I177" i="1"/>
  <c r="O177" i="1"/>
  <c r="P177" i="1"/>
  <c r="Q177" i="1"/>
  <c r="R177" i="1"/>
  <c r="P189" i="1"/>
  <c r="G183" i="1"/>
  <c r="G192" i="1"/>
  <c r="R183" i="1"/>
  <c r="R192" i="1"/>
  <c r="G186" i="1"/>
  <c r="G195" i="1"/>
  <c r="I186" i="1"/>
  <c r="I195" i="1"/>
  <c r="P186" i="1"/>
  <c r="BR48" i="1"/>
  <c r="P195" i="1"/>
  <c r="R186" i="1"/>
  <c r="R195" i="1"/>
  <c r="Q159" i="1"/>
  <c r="H135" i="1"/>
  <c r="M135" i="1"/>
  <c r="N135" i="1"/>
  <c r="Q135" i="1"/>
  <c r="F138" i="1"/>
  <c r="G138" i="1"/>
  <c r="H138" i="1"/>
  <c r="I138" i="1"/>
  <c r="Q138" i="1"/>
  <c r="R138" i="1"/>
  <c r="H141" i="1"/>
  <c r="I141" i="1"/>
  <c r="M141" i="1"/>
  <c r="N141" i="1"/>
  <c r="Q141" i="1"/>
  <c r="F144" i="1"/>
  <c r="G144" i="1"/>
  <c r="H144" i="1"/>
  <c r="I144" i="1"/>
  <c r="Q144" i="1"/>
  <c r="R144" i="1"/>
  <c r="H147" i="1"/>
  <c r="I147" i="1"/>
  <c r="Q147" i="1"/>
  <c r="F162" i="1"/>
  <c r="G162" i="1"/>
  <c r="H162" i="1"/>
  <c r="I162" i="1"/>
  <c r="BP37" i="1"/>
  <c r="O162" i="1"/>
  <c r="BR37" i="1"/>
  <c r="P162" i="1"/>
  <c r="F165" i="1"/>
  <c r="I165" i="1"/>
  <c r="O165" i="1"/>
  <c r="P165" i="1"/>
  <c r="BT38" i="1"/>
  <c r="Q165" i="1"/>
  <c r="BV38" i="1"/>
  <c r="R165" i="1"/>
  <c r="H168" i="1"/>
  <c r="I168" i="1"/>
  <c r="O168" i="1"/>
  <c r="Q168" i="1"/>
  <c r="R168" i="1"/>
  <c r="AV40" i="1"/>
  <c r="F171" i="1"/>
  <c r="P174" i="1"/>
  <c r="AY38" i="1"/>
  <c r="G166" i="1"/>
  <c r="AY40" i="1"/>
  <c r="G172" i="1"/>
  <c r="H172" i="1"/>
  <c r="I172" i="1"/>
  <c r="Q172" i="1"/>
  <c r="R172" i="1"/>
  <c r="G175" i="1"/>
  <c r="I175" i="1"/>
  <c r="Q175" i="1"/>
  <c r="R175" i="1"/>
  <c r="F139" i="1"/>
  <c r="G139" i="1"/>
  <c r="H139" i="1"/>
  <c r="I139" i="1"/>
  <c r="Q139" i="1"/>
  <c r="R139" i="1"/>
  <c r="H142" i="1"/>
  <c r="I142" i="1"/>
  <c r="M142" i="1"/>
  <c r="N142" i="1"/>
  <c r="H145" i="1"/>
  <c r="I145" i="1"/>
  <c r="Q145" i="1"/>
  <c r="R145" i="1"/>
  <c r="H163" i="1"/>
  <c r="I163" i="1"/>
  <c r="I166" i="1"/>
  <c r="BQ38" i="1"/>
  <c r="O166" i="1"/>
  <c r="BS38" i="1"/>
  <c r="P166" i="1"/>
  <c r="BU38" i="1"/>
  <c r="Q166" i="1"/>
  <c r="BW38" i="1"/>
  <c r="R166" i="1"/>
  <c r="H169" i="1"/>
  <c r="I169" i="1"/>
  <c r="Q169" i="1"/>
  <c r="R169" i="1"/>
  <c r="AW42" i="1"/>
  <c r="F178" i="1"/>
  <c r="G178" i="1"/>
  <c r="BA42" i="1"/>
  <c r="H178" i="1"/>
  <c r="I178" i="1"/>
  <c r="Q178" i="1"/>
  <c r="R178" i="1"/>
  <c r="G181" i="1"/>
  <c r="H181" i="1"/>
  <c r="I181" i="1"/>
  <c r="Q181" i="1"/>
  <c r="R181" i="1"/>
  <c r="H184" i="1"/>
  <c r="I184" i="1"/>
  <c r="AR27" i="1"/>
  <c r="D132" i="1"/>
  <c r="AK27" i="1"/>
  <c r="AK26" i="1"/>
  <c r="AV26" i="1"/>
  <c r="F129" i="1"/>
  <c r="AT36" i="1"/>
  <c r="F156" i="1"/>
  <c r="H156" i="1"/>
  <c r="G156" i="1"/>
  <c r="I156" i="1"/>
  <c r="I159" i="1"/>
  <c r="H159" i="1"/>
  <c r="H151" i="1"/>
  <c r="F150" i="1"/>
  <c r="H150" i="1"/>
  <c r="G150" i="1"/>
  <c r="I150" i="1"/>
  <c r="I151" i="1"/>
  <c r="AG2" i="1"/>
  <c r="AH33" i="1"/>
  <c r="AI33" i="1"/>
  <c r="AG35" i="1"/>
  <c r="AH35" i="1"/>
  <c r="AG29" i="1"/>
  <c r="AH29" i="1"/>
  <c r="Y2" i="7"/>
  <c r="Y4" i="7"/>
  <c r="Y5" i="7"/>
  <c r="Y6" i="7"/>
  <c r="Y7" i="7"/>
  <c r="Y8" i="7"/>
  <c r="Y9" i="7"/>
  <c r="Y10" i="7"/>
  <c r="Y11" i="7"/>
  <c r="Y12" i="7"/>
  <c r="Y13" i="7"/>
  <c r="Y14" i="7"/>
  <c r="Y15" i="7"/>
  <c r="Y16" i="7"/>
  <c r="Y17" i="7"/>
  <c r="Y18" i="7"/>
  <c r="Y19" i="7"/>
  <c r="Y20" i="7"/>
  <c r="Z20" i="7"/>
  <c r="Y21" i="7"/>
  <c r="Y22" i="7"/>
  <c r="Y23" i="7"/>
  <c r="Y24" i="7"/>
  <c r="Y25" i="7"/>
  <c r="Y26" i="7"/>
  <c r="Y27" i="7"/>
  <c r="Y28" i="7"/>
  <c r="Y29" i="7"/>
  <c r="Y30" i="7"/>
  <c r="Y31" i="7"/>
  <c r="Y32" i="7"/>
  <c r="Y33" i="7"/>
  <c r="Y34" i="7"/>
  <c r="Y35" i="7"/>
  <c r="Y36" i="7"/>
  <c r="Y37" i="7"/>
  <c r="Y38" i="7"/>
  <c r="Y39" i="7"/>
  <c r="Y40" i="7"/>
  <c r="Y41" i="7"/>
  <c r="Y42" i="7"/>
  <c r="Y43" i="7"/>
  <c r="Y44" i="7"/>
  <c r="Y45" i="7"/>
  <c r="BW4" i="1"/>
  <c r="R64" i="1"/>
  <c r="BV4" i="1"/>
  <c r="R63" i="1"/>
  <c r="BU4" i="1"/>
  <c r="Q64" i="1"/>
  <c r="BT4" i="1"/>
  <c r="Q63" i="1"/>
  <c r="BS4" i="1"/>
  <c r="P64" i="1"/>
  <c r="BR4" i="1"/>
  <c r="P63" i="1"/>
  <c r="BQ4" i="1"/>
  <c r="O64" i="1"/>
  <c r="BP4" i="1"/>
  <c r="O63" i="1"/>
  <c r="BC4" i="1"/>
  <c r="BB4" i="1"/>
  <c r="BA4" i="1"/>
  <c r="AZ4" i="1"/>
  <c r="AY4" i="1"/>
  <c r="AX4" i="1"/>
  <c r="AW4" i="1"/>
  <c r="AV4" i="1"/>
  <c r="AC4" i="1"/>
  <c r="AT35" i="1"/>
  <c r="E156" i="1"/>
  <c r="E159" i="1"/>
  <c r="BF34" i="1"/>
  <c r="AP34" i="1"/>
  <c r="AM34" i="1"/>
  <c r="AQ34" i="1"/>
  <c r="BH34" i="1"/>
  <c r="BE34" i="1"/>
  <c r="BI34" i="1"/>
  <c r="AS27" i="1"/>
  <c r="D133" i="1"/>
  <c r="AO27" i="1"/>
  <c r="B133" i="1"/>
  <c r="AW26" i="1"/>
  <c r="AO26" i="1"/>
  <c r="B130" i="1"/>
  <c r="AN36" i="1"/>
  <c r="AR36" i="1"/>
  <c r="AK36" i="1"/>
  <c r="AT27" i="1"/>
  <c r="E132" i="1"/>
  <c r="AM27" i="1"/>
  <c r="BN27" i="1"/>
  <c r="N132" i="1"/>
  <c r="BG27" i="1"/>
  <c r="AM26" i="1"/>
  <c r="AX26" i="1"/>
  <c r="G129" i="1"/>
  <c r="BE26" i="1"/>
  <c r="BM26" i="1"/>
  <c r="BP26" i="1"/>
  <c r="BL27" i="1"/>
  <c r="M132" i="1"/>
  <c r="BE27" i="1"/>
  <c r="AP36" i="1"/>
  <c r="AM36" i="1"/>
  <c r="BL36" i="1"/>
  <c r="BE36" i="1"/>
  <c r="AN32" i="1"/>
  <c r="B147" i="1"/>
  <c r="AJ33" i="1"/>
  <c r="AJ35" i="1"/>
  <c r="AN35" i="1"/>
  <c r="B153" i="1"/>
  <c r="AJ29" i="1"/>
  <c r="AL33" i="1"/>
  <c r="AM33" i="1"/>
  <c r="AN30" i="1"/>
  <c r="B141" i="1"/>
  <c r="BD49" i="1"/>
  <c r="BH49" i="1"/>
  <c r="BD47" i="1"/>
  <c r="BH47" i="1"/>
  <c r="AW48" i="1"/>
  <c r="BD48" i="1"/>
  <c r="BD46" i="1"/>
  <c r="BH46" i="1"/>
  <c r="AB20" i="7"/>
  <c r="Z36" i="7"/>
  <c r="Z34" i="7"/>
  <c r="Z32" i="7"/>
  <c r="Z30" i="7"/>
  <c r="Z28" i="7"/>
  <c r="Z26" i="7"/>
  <c r="Z24" i="7"/>
  <c r="Z22" i="7"/>
  <c r="Z18" i="7"/>
  <c r="Z16" i="7"/>
  <c r="Z14" i="7"/>
  <c r="Z12" i="7"/>
  <c r="Z10" i="7"/>
  <c r="Z8" i="7"/>
  <c r="Z6" i="7"/>
  <c r="Z4" i="7"/>
  <c r="Z35" i="7"/>
  <c r="Z33" i="7"/>
  <c r="Z31" i="7"/>
  <c r="Z29" i="7"/>
  <c r="Z27" i="7"/>
  <c r="Z25" i="7"/>
  <c r="Z23" i="7"/>
  <c r="Z21" i="7"/>
  <c r="Z19" i="7"/>
  <c r="Z17" i="7"/>
  <c r="Z15" i="7"/>
  <c r="Z13" i="7"/>
  <c r="Z11" i="7"/>
  <c r="Z9" i="7"/>
  <c r="Z7" i="7"/>
  <c r="Z5" i="7"/>
  <c r="AB36" i="7"/>
  <c r="AN36" i="7"/>
  <c r="F148" i="7"/>
  <c r="AN31" i="1"/>
  <c r="B144" i="1"/>
  <c r="BD42" i="1"/>
  <c r="F64" i="1"/>
  <c r="G64" i="1"/>
  <c r="H64" i="1"/>
  <c r="I64" i="1"/>
  <c r="F63" i="1"/>
  <c r="G63" i="1"/>
  <c r="H63" i="1"/>
  <c r="I63" i="1"/>
  <c r="AH2" i="1"/>
  <c r="BD22" i="1"/>
  <c r="BD20" i="1"/>
  <c r="BD23" i="1"/>
  <c r="BD21" i="1"/>
  <c r="AN33" i="1"/>
  <c r="B150" i="1"/>
  <c r="AI35" i="1"/>
  <c r="AL35" i="1"/>
  <c r="AM35" i="1"/>
  <c r="BC35" i="1"/>
  <c r="I154" i="1"/>
  <c r="AI29" i="1"/>
  <c r="E153" i="1"/>
  <c r="AT32" i="1"/>
  <c r="E147" i="1"/>
  <c r="AN29" i="1"/>
  <c r="B138" i="1"/>
  <c r="AP31" i="1"/>
  <c r="C144" i="1"/>
  <c r="BD35" i="1"/>
  <c r="AR35" i="1"/>
  <c r="D153" i="1"/>
  <c r="AK35" i="1"/>
  <c r="BA35" i="1"/>
  <c r="H154" i="1"/>
  <c r="AR32" i="1"/>
  <c r="D147" i="1"/>
  <c r="BH30" i="1"/>
  <c r="AR30" i="1"/>
  <c r="D141" i="1"/>
  <c r="AK30" i="1"/>
  <c r="AW30" i="1"/>
  <c r="AK33" i="1"/>
  <c r="AR33" i="1"/>
  <c r="D150" i="1"/>
  <c r="AK31" i="1"/>
  <c r="AW31" i="1"/>
  <c r="F145" i="1"/>
  <c r="BD31" i="1"/>
  <c r="AR31" i="1"/>
  <c r="D144" i="1"/>
  <c r="AP33" i="1"/>
  <c r="C150" i="1"/>
  <c r="BD19" i="1"/>
  <c r="Z2" i="7"/>
  <c r="AB2" i="7"/>
  <c r="AA34" i="7"/>
  <c r="AA32" i="7"/>
  <c r="Z44" i="7"/>
  <c r="Z40" i="7"/>
  <c r="Z42" i="7"/>
  <c r="Z38" i="7"/>
  <c r="AA35" i="7"/>
  <c r="AA33" i="7"/>
  <c r="AB34" i="7"/>
  <c r="AN34" i="7"/>
  <c r="F142" i="7"/>
  <c r="AJ32" i="7"/>
  <c r="D136" i="7"/>
  <c r="Z45" i="7"/>
  <c r="Z43" i="7"/>
  <c r="Z41" i="7"/>
  <c r="Z39" i="7"/>
  <c r="Z37" i="7"/>
  <c r="AN24" i="7"/>
  <c r="F112" i="7"/>
  <c r="AR22" i="7"/>
  <c r="H106" i="7"/>
  <c r="AR13" i="7"/>
  <c r="H79" i="7"/>
  <c r="AR12" i="7"/>
  <c r="H76" i="7"/>
  <c r="AA29" i="7"/>
  <c r="AA28" i="7"/>
  <c r="AA25" i="7"/>
  <c r="AA24" i="7"/>
  <c r="AA21" i="7"/>
  <c r="AA20" i="7"/>
  <c r="AD20" i="7"/>
  <c r="AA17" i="7"/>
  <c r="AA16" i="7"/>
  <c r="AA13" i="7"/>
  <c r="AA12" i="7"/>
  <c r="AA9" i="7"/>
  <c r="AA8" i="7"/>
  <c r="AA5" i="7"/>
  <c r="AA4" i="7"/>
  <c r="BV5" i="1"/>
  <c r="R66" i="1"/>
  <c r="BT5" i="1"/>
  <c r="Q66" i="1"/>
  <c r="BS5" i="1"/>
  <c r="P67" i="1"/>
  <c r="BR5" i="1"/>
  <c r="P66" i="1"/>
  <c r="BQ5" i="1"/>
  <c r="O67" i="1"/>
  <c r="BP5" i="1"/>
  <c r="O66" i="1"/>
  <c r="BN5" i="1"/>
  <c r="N66" i="1"/>
  <c r="BL5" i="1"/>
  <c r="M66" i="1"/>
  <c r="BB5" i="1"/>
  <c r="I66" i="1"/>
  <c r="AZ5" i="1"/>
  <c r="H66" i="1"/>
  <c r="AY5" i="1"/>
  <c r="G67" i="1"/>
  <c r="AX5" i="1"/>
  <c r="G66" i="1"/>
  <c r="AW5" i="1"/>
  <c r="F67" i="1"/>
  <c r="AV5" i="1"/>
  <c r="F66" i="1"/>
  <c r="AC5" i="1"/>
  <c r="J3" i="1"/>
  <c r="AC6" i="1"/>
  <c r="AC7" i="1"/>
  <c r="AC8" i="1"/>
  <c r="AC9" i="1"/>
  <c r="AC10" i="1"/>
  <c r="AC11" i="1"/>
  <c r="AC12" i="1"/>
  <c r="AC13" i="1"/>
  <c r="AC14" i="1"/>
  <c r="AC15" i="1"/>
  <c r="AC16" i="1"/>
  <c r="AC17" i="1"/>
  <c r="AC18" i="1"/>
  <c r="AC50" i="1"/>
  <c r="BW11" i="1"/>
  <c r="R85" i="1"/>
  <c r="BV11" i="1"/>
  <c r="R84" i="1"/>
  <c r="BU11" i="1"/>
  <c r="Q85" i="1"/>
  <c r="BT11" i="1"/>
  <c r="Q84" i="1"/>
  <c r="BG11" i="1"/>
  <c r="BS11" i="1"/>
  <c r="P85" i="1"/>
  <c r="BR11" i="1"/>
  <c r="P84" i="1"/>
  <c r="BE11" i="1"/>
  <c r="BQ11" i="1"/>
  <c r="O85" i="1"/>
  <c r="BP11" i="1"/>
  <c r="O84" i="1"/>
  <c r="BC11" i="1"/>
  <c r="I85" i="1"/>
  <c r="BB11" i="1"/>
  <c r="I84" i="1"/>
  <c r="BA11" i="1"/>
  <c r="H85" i="1"/>
  <c r="AZ11" i="1"/>
  <c r="H84" i="1"/>
  <c r="AY11" i="1"/>
  <c r="G85" i="1"/>
  <c r="AX11" i="1"/>
  <c r="G84" i="1"/>
  <c r="AW11" i="1"/>
  <c r="F85" i="1"/>
  <c r="AV11" i="1"/>
  <c r="F84" i="1"/>
  <c r="B156" i="1"/>
  <c r="B159" i="1"/>
  <c r="C159" i="1"/>
  <c r="D156" i="1"/>
  <c r="D159" i="1"/>
  <c r="BJ34" i="1"/>
  <c r="BG34" i="1"/>
  <c r="BK34" i="1"/>
  <c r="BM27" i="1"/>
  <c r="BI27" i="1"/>
  <c r="AY26" i="1"/>
  <c r="AQ26" i="1"/>
  <c r="C130" i="1"/>
  <c r="BQ26" i="1"/>
  <c r="BI26" i="1"/>
  <c r="BO27" i="1"/>
  <c r="BK27" i="1"/>
  <c r="AU27" i="1"/>
  <c r="E133" i="1"/>
  <c r="AQ27" i="1"/>
  <c r="C133" i="1"/>
  <c r="BM36" i="1"/>
  <c r="BI36" i="1"/>
  <c r="AU36" i="1"/>
  <c r="AY36" i="1"/>
  <c r="G157" i="1"/>
  <c r="AS36" i="1"/>
  <c r="AW36" i="1"/>
  <c r="F157" i="1"/>
  <c r="AQ36" i="1"/>
  <c r="BC36" i="1"/>
  <c r="AO36" i="1"/>
  <c r="BA36" i="1"/>
  <c r="AV32" i="1"/>
  <c r="BH32" i="1"/>
  <c r="K141" i="1"/>
  <c r="AK32" i="1"/>
  <c r="BH31" i="1"/>
  <c r="BL31" i="1"/>
  <c r="BH35" i="1"/>
  <c r="K147" i="1"/>
  <c r="BL35" i="1"/>
  <c r="M147" i="1"/>
  <c r="AM32" i="1"/>
  <c r="AX32" i="1"/>
  <c r="BH48" i="1"/>
  <c r="K189" i="1"/>
  <c r="AW44" i="1"/>
  <c r="F184" i="1"/>
  <c r="F193" i="1"/>
  <c r="BD45" i="1"/>
  <c r="BH45" i="1"/>
  <c r="K186" i="1"/>
  <c r="K195" i="1"/>
  <c r="AM31" i="1"/>
  <c r="AY31" i="1"/>
  <c r="G145" i="1"/>
  <c r="F142" i="1"/>
  <c r="BG26" i="1"/>
  <c r="BO26" i="1"/>
  <c r="BR26" i="1"/>
  <c r="BN36" i="1"/>
  <c r="BG36" i="1"/>
  <c r="AB6" i="7"/>
  <c r="AC6" i="7"/>
  <c r="AB10" i="7"/>
  <c r="AC10" i="7"/>
  <c r="AB14" i="7"/>
  <c r="AC14" i="7"/>
  <c r="AB18" i="7"/>
  <c r="AC18" i="7"/>
  <c r="AB24" i="7"/>
  <c r="AD24" i="7"/>
  <c r="AB28" i="7"/>
  <c r="AF28" i="7"/>
  <c r="B124" i="7"/>
  <c r="AD28" i="7"/>
  <c r="AH28" i="7"/>
  <c r="C124" i="7"/>
  <c r="AB32" i="7"/>
  <c r="AD32" i="7"/>
  <c r="AJ36" i="7"/>
  <c r="D148" i="7"/>
  <c r="AD35" i="7"/>
  <c r="AL35" i="7"/>
  <c r="E145" i="7"/>
  <c r="AB40" i="7"/>
  <c r="AB4" i="7"/>
  <c r="AC4" i="7"/>
  <c r="AD4" i="7"/>
  <c r="AB8" i="7"/>
  <c r="AC8" i="7"/>
  <c r="AD8" i="7"/>
  <c r="AB12" i="7"/>
  <c r="AC12" i="7"/>
  <c r="AD12" i="7"/>
  <c r="AB16" i="7"/>
  <c r="AC16" i="7"/>
  <c r="AD16" i="7"/>
  <c r="AB22" i="7"/>
  <c r="AB26" i="7"/>
  <c r="AF26" i="7"/>
  <c r="B118" i="7"/>
  <c r="AB30" i="7"/>
  <c r="AD34" i="7"/>
  <c r="AH34" i="7"/>
  <c r="C142" i="7"/>
  <c r="AD5" i="7"/>
  <c r="AD9" i="7"/>
  <c r="AD13" i="7"/>
  <c r="AD17" i="7"/>
  <c r="AD21" i="7"/>
  <c r="AD25" i="7"/>
  <c r="AD29" i="7"/>
  <c r="AD33" i="7"/>
  <c r="AW49" i="1"/>
  <c r="BA49" i="1"/>
  <c r="BF22" i="1"/>
  <c r="BG22" i="1"/>
  <c r="AP30" i="1"/>
  <c r="C141" i="1"/>
  <c r="AP29" i="1"/>
  <c r="C138" i="1"/>
  <c r="AM30" i="1"/>
  <c r="AY30" i="1"/>
  <c r="G142" i="1"/>
  <c r="AL29" i="1"/>
  <c r="AM29" i="1"/>
  <c r="AP28" i="1"/>
  <c r="C135" i="1"/>
  <c r="BF47" i="1"/>
  <c r="BJ47" i="1"/>
  <c r="BF49" i="1"/>
  <c r="BJ49" i="1"/>
  <c r="BE48" i="1"/>
  <c r="BL48" i="1"/>
  <c r="BL47" i="1"/>
  <c r="BE47" i="1"/>
  <c r="BQ47" i="1"/>
  <c r="O190" i="1"/>
  <c r="BF46" i="1"/>
  <c r="BJ46" i="1"/>
  <c r="BN47" i="1"/>
  <c r="BG47" i="1"/>
  <c r="BS47" i="1"/>
  <c r="P190" i="1"/>
  <c r="AY48" i="1"/>
  <c r="BF48" i="1"/>
  <c r="BE46" i="1"/>
  <c r="BL46" i="1"/>
  <c r="BL49" i="1"/>
  <c r="BE49" i="1"/>
  <c r="BN49" i="1"/>
  <c r="BG49" i="1"/>
  <c r="AJ2" i="1"/>
  <c r="AR26" i="7"/>
  <c r="H118" i="7"/>
  <c r="AN28" i="7"/>
  <c r="F124" i="7"/>
  <c r="AF36" i="7"/>
  <c r="B148" i="7"/>
  <c r="AH35" i="7"/>
  <c r="C145" i="7"/>
  <c r="AB45" i="7"/>
  <c r="AA2" i="7"/>
  <c r="AD2" i="7"/>
  <c r="AE2" i="7"/>
  <c r="AH9" i="7"/>
  <c r="C67" i="7"/>
  <c r="AH17" i="7"/>
  <c r="C91" i="7"/>
  <c r="AP25" i="7"/>
  <c r="G115" i="7"/>
  <c r="AP33" i="7"/>
  <c r="G139" i="7"/>
  <c r="AB41" i="7"/>
  <c r="AH4" i="7"/>
  <c r="C52" i="7"/>
  <c r="AL24" i="7"/>
  <c r="E112" i="7"/>
  <c r="AH32" i="7"/>
  <c r="C136" i="7"/>
  <c r="AA42" i="7"/>
  <c r="AD42" i="7"/>
  <c r="AL42" i="7"/>
  <c r="E166" i="7"/>
  <c r="AA44" i="7"/>
  <c r="AD44" i="7"/>
  <c r="AA7" i="7"/>
  <c r="AD7" i="7"/>
  <c r="AA11" i="7"/>
  <c r="AD11" i="7"/>
  <c r="AA15" i="7"/>
  <c r="AD15" i="7"/>
  <c r="AA19" i="7"/>
  <c r="AD19" i="7"/>
  <c r="AA23" i="7"/>
  <c r="AL23" i="7"/>
  <c r="E109" i="7"/>
  <c r="AA27" i="7"/>
  <c r="AD27" i="7"/>
  <c r="AH27" i="7"/>
  <c r="C121" i="7"/>
  <c r="AA38" i="7"/>
  <c r="AA40" i="7"/>
  <c r="AD40" i="7"/>
  <c r="AH40" i="7"/>
  <c r="C160" i="7"/>
  <c r="AA6" i="7"/>
  <c r="AD6" i="7"/>
  <c r="AA10" i="7"/>
  <c r="AD10" i="7"/>
  <c r="AA14" i="7"/>
  <c r="AD14" i="7"/>
  <c r="AA18" i="7"/>
  <c r="AD18" i="7"/>
  <c r="AA22" i="7"/>
  <c r="AP22" i="7"/>
  <c r="G106" i="7"/>
  <c r="AA26" i="7"/>
  <c r="AD26" i="7"/>
  <c r="AH26" i="7"/>
  <c r="C118" i="7"/>
  <c r="AA30" i="7"/>
  <c r="AD30" i="7"/>
  <c r="AA36" i="7"/>
  <c r="AB39" i="7"/>
  <c r="AE5" i="7"/>
  <c r="AE9" i="7"/>
  <c r="AE13" i="7"/>
  <c r="AE17" i="7"/>
  <c r="AI17" i="7"/>
  <c r="C92" i="7"/>
  <c r="AB44" i="7"/>
  <c r="AA31" i="7"/>
  <c r="AD31" i="7"/>
  <c r="AR34" i="7"/>
  <c r="H142" i="7"/>
  <c r="AB38" i="7"/>
  <c r="AB42" i="7"/>
  <c r="AB5" i="7"/>
  <c r="AC5" i="7"/>
  <c r="AB7" i="7"/>
  <c r="AC7" i="7"/>
  <c r="AB9" i="7"/>
  <c r="AC9" i="7"/>
  <c r="AG9" i="7"/>
  <c r="B68" i="7"/>
  <c r="AB11" i="7"/>
  <c r="AC11" i="7"/>
  <c r="AG11" i="7"/>
  <c r="B74" i="7"/>
  <c r="AB13" i="7"/>
  <c r="AC13" i="7"/>
  <c r="AB15" i="7"/>
  <c r="AC15" i="7"/>
  <c r="AB17" i="7"/>
  <c r="AC17" i="7"/>
  <c r="AB19" i="7"/>
  <c r="AB21" i="7"/>
  <c r="AF21" i="7"/>
  <c r="B103" i="7"/>
  <c r="AB23" i="7"/>
  <c r="AB25" i="7"/>
  <c r="AN25" i="7"/>
  <c r="F115" i="7"/>
  <c r="AB27" i="7"/>
  <c r="AF27" i="7"/>
  <c r="B121" i="7"/>
  <c r="AB29" i="7"/>
  <c r="AB31" i="7"/>
  <c r="AB33" i="7"/>
  <c r="AB35" i="7"/>
  <c r="AJ35" i="7"/>
  <c r="D145" i="7"/>
  <c r="AB37" i="7"/>
  <c r="AB43" i="7"/>
  <c r="AE4" i="7"/>
  <c r="AE8" i="7"/>
  <c r="AE12" i="7"/>
  <c r="AI12" i="7"/>
  <c r="C77" i="7"/>
  <c r="AE16" i="7"/>
  <c r="AT13" i="7"/>
  <c r="I79" i="7"/>
  <c r="AL21" i="7"/>
  <c r="E103" i="7"/>
  <c r="AL25" i="7"/>
  <c r="E115" i="7"/>
  <c r="AT34" i="7"/>
  <c r="I142" i="7"/>
  <c r="AT12" i="7"/>
  <c r="I76" i="7"/>
  <c r="AP24" i="7"/>
  <c r="G112" i="7"/>
  <c r="AP28" i="7"/>
  <c r="G124" i="7"/>
  <c r="F168" i="1"/>
  <c r="G168" i="1"/>
  <c r="AU12" i="7"/>
  <c r="I77" i="7"/>
  <c r="AP26" i="7"/>
  <c r="G118" i="7"/>
  <c r="AD36" i="7"/>
  <c r="AP36" i="7"/>
  <c r="G148" i="7"/>
  <c r="AG7" i="7"/>
  <c r="B62" i="7"/>
  <c r="AG15" i="7"/>
  <c r="B86" i="7"/>
  <c r="AG17" i="7"/>
  <c r="B92" i="7"/>
  <c r="AF19" i="7"/>
  <c r="B97" i="7"/>
  <c r="AN27" i="7"/>
  <c r="F121" i="7"/>
  <c r="AJ29" i="7"/>
  <c r="D127" i="7"/>
  <c r="AJ33" i="7"/>
  <c r="D139" i="7"/>
  <c r="AJ31" i="7"/>
  <c r="D133" i="7"/>
  <c r="AT35" i="7"/>
  <c r="I145" i="7"/>
  <c r="AJ34" i="7"/>
  <c r="D142" i="7"/>
  <c r="AF42" i="7"/>
  <c r="B166" i="7"/>
  <c r="AI9" i="7"/>
  <c r="C68" i="7"/>
  <c r="AL29" i="7"/>
  <c r="E127" i="7"/>
  <c r="AP27" i="7"/>
  <c r="G121" i="7"/>
  <c r="AG8" i="7"/>
  <c r="B65" i="7"/>
  <c r="AG10" i="7"/>
  <c r="B71" i="7"/>
  <c r="AG14" i="7"/>
  <c r="B83" i="7"/>
  <c r="AN22" i="7"/>
  <c r="F106" i="7"/>
  <c r="AN26" i="7"/>
  <c r="F118" i="7"/>
  <c r="AF30" i="7"/>
  <c r="B130" i="7"/>
  <c r="AJ39" i="7"/>
  <c r="D157" i="7"/>
  <c r="AL33" i="7"/>
  <c r="E139" i="7"/>
  <c r="AL31" i="7"/>
  <c r="E133" i="7"/>
  <c r="AR35" i="7"/>
  <c r="H145" i="7"/>
  <c r="AF32" i="7"/>
  <c r="B136" i="7"/>
  <c r="AL34" i="7"/>
  <c r="E142" i="7"/>
  <c r="BD43" i="1"/>
  <c r="BF41" i="1"/>
  <c r="BN41" i="1"/>
  <c r="BF45" i="1"/>
  <c r="BN45" i="1"/>
  <c r="N174" i="1"/>
  <c r="BD44" i="1"/>
  <c r="BD41" i="1"/>
  <c r="BF42" i="1"/>
  <c r="BG42" i="1"/>
  <c r="BF44" i="1"/>
  <c r="BH42" i="1"/>
  <c r="BE42" i="1"/>
  <c r="BI42" i="1"/>
  <c r="AJ43" i="7"/>
  <c r="D169" i="7"/>
  <c r="G159" i="1"/>
  <c r="F159" i="1"/>
  <c r="BD33" i="1"/>
  <c r="AI2" i="1"/>
  <c r="AL2" i="1"/>
  <c r="AW38" i="1"/>
  <c r="AW37" i="1"/>
  <c r="F163" i="1"/>
  <c r="BD38" i="1"/>
  <c r="BF20" i="1"/>
  <c r="BG20" i="1"/>
  <c r="BF21" i="1"/>
  <c r="BG21" i="1"/>
  <c r="BE21" i="1"/>
  <c r="BI21" i="1"/>
  <c r="K115" i="1"/>
  <c r="BH21" i="1"/>
  <c r="K114" i="1"/>
  <c r="BH22" i="1"/>
  <c r="K117" i="1"/>
  <c r="BE22" i="1"/>
  <c r="BI22" i="1"/>
  <c r="K118" i="1"/>
  <c r="BF23" i="1"/>
  <c r="BG23" i="1"/>
  <c r="BE23" i="1"/>
  <c r="BI23" i="1"/>
  <c r="K121" i="1"/>
  <c r="BH23" i="1"/>
  <c r="K120" i="1"/>
  <c r="BH20" i="1"/>
  <c r="K111" i="1"/>
  <c r="BE20" i="1"/>
  <c r="BI20" i="1"/>
  <c r="K112" i="1"/>
  <c r="BJ22" i="1"/>
  <c r="L117" i="1"/>
  <c r="BK22" i="1"/>
  <c r="L118" i="1"/>
  <c r="AP35" i="1"/>
  <c r="C153" i="1"/>
  <c r="BF35" i="1"/>
  <c r="BN35" i="1"/>
  <c r="N147" i="1"/>
  <c r="AP32" i="1"/>
  <c r="C147" i="1"/>
  <c r="BR32" i="1"/>
  <c r="AS31" i="1"/>
  <c r="D145" i="1"/>
  <c r="AO31" i="1"/>
  <c r="B145" i="1"/>
  <c r="AS30" i="1"/>
  <c r="D142" i="1"/>
  <c r="AO30" i="1"/>
  <c r="B142" i="1"/>
  <c r="AS35" i="1"/>
  <c r="D154" i="1"/>
  <c r="AO35" i="1"/>
  <c r="B154" i="1"/>
  <c r="AS33" i="1"/>
  <c r="D151" i="1"/>
  <c r="AO33" i="1"/>
  <c r="B151" i="1"/>
  <c r="AS32" i="1"/>
  <c r="D148" i="1"/>
  <c r="AO32" i="1"/>
  <c r="B148" i="1"/>
  <c r="AT30" i="1"/>
  <c r="E141" i="1"/>
  <c r="BF29" i="1"/>
  <c r="BN29" i="1"/>
  <c r="AT29" i="1"/>
  <c r="E138" i="1"/>
  <c r="AT28" i="1"/>
  <c r="E135" i="1"/>
  <c r="BF33" i="1"/>
  <c r="BN33" i="1"/>
  <c r="AT33" i="1"/>
  <c r="E150" i="1"/>
  <c r="BE33" i="1"/>
  <c r="BM33" i="1"/>
  <c r="BP33" i="1"/>
  <c r="BP30" i="1"/>
  <c r="BE30" i="1"/>
  <c r="BU30" i="1"/>
  <c r="BP35" i="1"/>
  <c r="O156" i="1"/>
  <c r="BE35" i="1"/>
  <c r="BM35" i="1"/>
  <c r="AM25" i="1"/>
  <c r="AY25" i="1"/>
  <c r="G127" i="1"/>
  <c r="AK29" i="1"/>
  <c r="BD29" i="1"/>
  <c r="AR29" i="1"/>
  <c r="D138" i="1"/>
  <c r="AN25" i="1"/>
  <c r="B126" i="1"/>
  <c r="BE31" i="1"/>
  <c r="BM31" i="1"/>
  <c r="BP31" i="1"/>
  <c r="BP32" i="1"/>
  <c r="O141" i="1"/>
  <c r="BE32" i="1"/>
  <c r="BF31" i="1"/>
  <c r="BN31" i="1"/>
  <c r="N138" i="1"/>
  <c r="AT31" i="1"/>
  <c r="E144" i="1"/>
  <c r="BH28" i="1"/>
  <c r="K129" i="1"/>
  <c r="AR28" i="1"/>
  <c r="D135" i="1"/>
  <c r="AK28" i="1"/>
  <c r="BR35" i="1"/>
  <c r="P156" i="1"/>
  <c r="BF19" i="1"/>
  <c r="BG19" i="1"/>
  <c r="BF40" i="1"/>
  <c r="AY37" i="1"/>
  <c r="BF37" i="1"/>
  <c r="BH38" i="1"/>
  <c r="K153" i="1"/>
  <c r="BE38" i="1"/>
  <c r="BD40" i="1"/>
  <c r="BH19" i="1"/>
  <c r="K108" i="1"/>
  <c r="BE19" i="1"/>
  <c r="BF38" i="1"/>
  <c r="G163" i="1"/>
  <c r="BD37" i="1"/>
  <c r="BG37" i="1"/>
  <c r="AO42" i="7"/>
  <c r="F167" i="7"/>
  <c r="AH5" i="7"/>
  <c r="C55" i="7"/>
  <c r="AP19" i="7"/>
  <c r="G97" i="7"/>
  <c r="AF4" i="7"/>
  <c r="B52" i="7"/>
  <c r="AF6" i="7"/>
  <c r="B58" i="7"/>
  <c r="AF16" i="7"/>
  <c r="B88" i="7"/>
  <c r="AJ20" i="7"/>
  <c r="D100" i="7"/>
  <c r="AJ22" i="7"/>
  <c r="D106" i="7"/>
  <c r="AJ24" i="7"/>
  <c r="D112" i="7"/>
  <c r="AH16" i="7"/>
  <c r="C88" i="7"/>
  <c r="AL20" i="7"/>
  <c r="E100" i="7"/>
  <c r="AN19" i="7"/>
  <c r="F97" i="7"/>
  <c r="AJ23" i="7"/>
  <c r="D109" i="7"/>
  <c r="AC2" i="7"/>
  <c r="AL32" i="7"/>
  <c r="E136" i="7"/>
  <c r="AP34" i="7"/>
  <c r="G142" i="7"/>
  <c r="AL5" i="7"/>
  <c r="E55" i="7"/>
  <c r="AH8" i="7"/>
  <c r="C64" i="7"/>
  <c r="AI8" i="7"/>
  <c r="C65" i="7"/>
  <c r="AL16" i="7"/>
  <c r="E88" i="7"/>
  <c r="AH24" i="7"/>
  <c r="C112" i="7"/>
  <c r="AH13" i="7"/>
  <c r="C79" i="7"/>
  <c r="AH21" i="7"/>
  <c r="C103" i="7"/>
  <c r="AH25" i="7"/>
  <c r="C115" i="7"/>
  <c r="AH29" i="7"/>
  <c r="C127" i="7"/>
  <c r="AL26" i="7"/>
  <c r="E118" i="7"/>
  <c r="AJ5" i="7"/>
  <c r="D55" i="7"/>
  <c r="AF7" i="7"/>
  <c r="B61" i="7"/>
  <c r="AF11" i="7"/>
  <c r="B73" i="7"/>
  <c r="AF15" i="7"/>
  <c r="B85" i="7"/>
  <c r="AJ19" i="7"/>
  <c r="D97" i="7"/>
  <c r="AF23" i="7"/>
  <c r="B109" i="7"/>
  <c r="AF25" i="7"/>
  <c r="B115" i="7"/>
  <c r="AJ27" i="7"/>
  <c r="D121" i="7"/>
  <c r="AF29" i="7"/>
  <c r="B127" i="7"/>
  <c r="AA37" i="7"/>
  <c r="AD37" i="7"/>
  <c r="AA41" i="7"/>
  <c r="AD41" i="7"/>
  <c r="AA45" i="7"/>
  <c r="AD45" i="7"/>
  <c r="AL4" i="7"/>
  <c r="E52" i="7"/>
  <c r="AH12" i="7"/>
  <c r="C76" i="7"/>
  <c r="AH20" i="7"/>
  <c r="C100" i="7"/>
  <c r="AL28" i="7"/>
  <c r="E124" i="7"/>
  <c r="AF43" i="7"/>
  <c r="B169" i="7"/>
  <c r="AF33" i="7"/>
  <c r="B139" i="7"/>
  <c r="AH33" i="7"/>
  <c r="C139" i="7"/>
  <c r="AF31" i="7"/>
  <c r="B133" i="7"/>
  <c r="AP35" i="7"/>
  <c r="G145" i="7"/>
  <c r="AL6" i="7"/>
  <c r="E58" i="7"/>
  <c r="AL30" i="7"/>
  <c r="E130" i="7"/>
  <c r="AL19" i="7"/>
  <c r="E97" i="7"/>
  <c r="AL27" i="7"/>
  <c r="E121" i="7"/>
  <c r="AJ4" i="7"/>
  <c r="D52" i="7"/>
  <c r="AJ6" i="7"/>
  <c r="D58" i="7"/>
  <c r="AF8" i="7"/>
  <c r="B64" i="7"/>
  <c r="AF10" i="7"/>
  <c r="B70" i="7"/>
  <c r="AF12" i="7"/>
  <c r="B76" i="7"/>
  <c r="AF14" i="7"/>
  <c r="B82" i="7"/>
  <c r="AJ16" i="7"/>
  <c r="D88" i="7"/>
  <c r="AF18" i="7"/>
  <c r="B94" i="7"/>
  <c r="AG18" i="7"/>
  <c r="B95" i="7"/>
  <c r="AF20" i="7"/>
  <c r="B100" i="7"/>
  <c r="AF22" i="7"/>
  <c r="B106" i="7"/>
  <c r="AF24" i="7"/>
  <c r="B112" i="7"/>
  <c r="AJ26" i="7"/>
  <c r="D118" i="7"/>
  <c r="AJ28" i="7"/>
  <c r="D124" i="7"/>
  <c r="AJ30" i="7"/>
  <c r="D130" i="7"/>
  <c r="AA39" i="7"/>
  <c r="AD39" i="7"/>
  <c r="AA43" i="7"/>
  <c r="AD43" i="7"/>
  <c r="AN35" i="7"/>
  <c r="F145" i="7"/>
  <c r="BT3" i="1"/>
  <c r="Q61" i="1"/>
  <c r="BP3" i="1"/>
  <c r="O61" i="1"/>
  <c r="BL3" i="1"/>
  <c r="M61" i="1"/>
  <c r="BH3" i="1"/>
  <c r="K61" i="1"/>
  <c r="AZ3" i="1"/>
  <c r="H61" i="1"/>
  <c r="AV3" i="1"/>
  <c r="F61" i="1"/>
  <c r="BT6" i="1"/>
  <c r="Q69" i="1"/>
  <c r="BV6" i="1"/>
  <c r="R69" i="1"/>
  <c r="BT7" i="1"/>
  <c r="Q72" i="1"/>
  <c r="BE7" i="1"/>
  <c r="BU7" i="1"/>
  <c r="Q73" i="1"/>
  <c r="BV7" i="1"/>
  <c r="R72" i="1"/>
  <c r="BG7" i="1"/>
  <c r="BW7" i="1"/>
  <c r="R73" i="1"/>
  <c r="BT8" i="1"/>
  <c r="Q75" i="1"/>
  <c r="BV8" i="1"/>
  <c r="R75" i="1"/>
  <c r="BT9" i="1"/>
  <c r="Q78" i="1"/>
  <c r="BE9" i="1"/>
  <c r="BU9" i="1"/>
  <c r="Q79" i="1"/>
  <c r="BV9" i="1"/>
  <c r="R78" i="1"/>
  <c r="BG9" i="1"/>
  <c r="BW9" i="1"/>
  <c r="R79" i="1"/>
  <c r="BT10" i="1"/>
  <c r="Q81" i="1"/>
  <c r="BU10" i="1"/>
  <c r="Q82" i="1"/>
  <c r="BV10" i="1"/>
  <c r="R81" i="1"/>
  <c r="BW10" i="1"/>
  <c r="R82" i="1"/>
  <c r="BT12" i="1"/>
  <c r="Q87" i="1"/>
  <c r="BU12" i="1"/>
  <c r="Q88" i="1"/>
  <c r="BV12" i="1"/>
  <c r="R87" i="1"/>
  <c r="BW12" i="1"/>
  <c r="R88" i="1"/>
  <c r="BT14" i="1"/>
  <c r="Q93" i="1"/>
  <c r="BV14" i="1"/>
  <c r="R93" i="1"/>
  <c r="BT15" i="1"/>
  <c r="Q96" i="1"/>
  <c r="BU15" i="1"/>
  <c r="Q97" i="1"/>
  <c r="BV15" i="1"/>
  <c r="R96" i="1"/>
  <c r="BW15" i="1"/>
  <c r="R97" i="1"/>
  <c r="BT16" i="1"/>
  <c r="Q99" i="1"/>
  <c r="BU16" i="1"/>
  <c r="Q100" i="1"/>
  <c r="BV16" i="1"/>
  <c r="R99" i="1"/>
  <c r="BW16" i="1"/>
  <c r="R100" i="1"/>
  <c r="BT17" i="1"/>
  <c r="Q102" i="1"/>
  <c r="BU17" i="1"/>
  <c r="Q103" i="1"/>
  <c r="BV17" i="1"/>
  <c r="R102" i="1"/>
  <c r="BW17" i="1"/>
  <c r="R103" i="1"/>
  <c r="BT13" i="1"/>
  <c r="Q90" i="1"/>
  <c r="BU13" i="1"/>
  <c r="Q91" i="1"/>
  <c r="BV13" i="1"/>
  <c r="R90" i="1"/>
  <c r="BW13" i="1"/>
  <c r="R91" i="1"/>
  <c r="BT18" i="1"/>
  <c r="Q105" i="1"/>
  <c r="BU18" i="1"/>
  <c r="Q106" i="1"/>
  <c r="BV18" i="1"/>
  <c r="R105" i="1"/>
  <c r="BW18" i="1"/>
  <c r="R106" i="1"/>
  <c r="BT50" i="1"/>
  <c r="Q198" i="1"/>
  <c r="BV50" i="1"/>
  <c r="R198" i="1"/>
  <c r="BP6" i="1"/>
  <c r="O69" i="1"/>
  <c r="BR6" i="1"/>
  <c r="P69" i="1"/>
  <c r="BP8" i="1"/>
  <c r="O75" i="1"/>
  <c r="BR8" i="1"/>
  <c r="P75" i="1"/>
  <c r="BP9" i="1"/>
  <c r="O78" i="1"/>
  <c r="BR9" i="1"/>
  <c r="P78" i="1"/>
  <c r="BP10" i="1"/>
  <c r="O81" i="1"/>
  <c r="BR10" i="1"/>
  <c r="P81" i="1"/>
  <c r="BP12" i="1"/>
  <c r="O87" i="1"/>
  <c r="BR12" i="1"/>
  <c r="P87" i="1"/>
  <c r="BP15" i="1"/>
  <c r="O96" i="1"/>
  <c r="BR15" i="1"/>
  <c r="P96" i="1"/>
  <c r="BP16" i="1"/>
  <c r="O99" i="1"/>
  <c r="BQ16" i="1"/>
  <c r="O100" i="1"/>
  <c r="BR16" i="1"/>
  <c r="P99" i="1"/>
  <c r="BS16" i="1"/>
  <c r="P100" i="1"/>
  <c r="BP17" i="1"/>
  <c r="O102" i="1"/>
  <c r="BQ17" i="1"/>
  <c r="O103" i="1"/>
  <c r="BR17" i="1"/>
  <c r="P102" i="1"/>
  <c r="BS17" i="1"/>
  <c r="P103" i="1"/>
  <c r="BP18" i="1"/>
  <c r="O105" i="1"/>
  <c r="BE18" i="1"/>
  <c r="BQ18" i="1"/>
  <c r="O106" i="1"/>
  <c r="BR18" i="1"/>
  <c r="P105" i="1"/>
  <c r="BG18" i="1"/>
  <c r="BS18" i="1"/>
  <c r="P106" i="1"/>
  <c r="BP50" i="1"/>
  <c r="O198" i="1"/>
  <c r="BR50" i="1"/>
  <c r="P198" i="1"/>
  <c r="BL14" i="1"/>
  <c r="M93" i="1"/>
  <c r="BN14" i="1"/>
  <c r="N93" i="1"/>
  <c r="BL16" i="1"/>
  <c r="M99" i="1"/>
  <c r="BE16" i="1"/>
  <c r="BM16" i="1"/>
  <c r="M100" i="1"/>
  <c r="BN16" i="1"/>
  <c r="N99" i="1"/>
  <c r="BG16" i="1"/>
  <c r="BO16" i="1"/>
  <c r="N100" i="1"/>
  <c r="BL17" i="1"/>
  <c r="M102" i="1"/>
  <c r="BE17" i="1"/>
  <c r="BM17" i="1"/>
  <c r="M103" i="1"/>
  <c r="BN17" i="1"/>
  <c r="N102" i="1"/>
  <c r="BG17" i="1"/>
  <c r="BO17" i="1"/>
  <c r="N103" i="1"/>
  <c r="BL18" i="1"/>
  <c r="M105" i="1"/>
  <c r="BM18" i="1"/>
  <c r="M106" i="1"/>
  <c r="BN18" i="1"/>
  <c r="N105" i="1"/>
  <c r="BO18" i="1"/>
  <c r="N106" i="1"/>
  <c r="AZ6" i="1"/>
  <c r="H69" i="1"/>
  <c r="BB6" i="1"/>
  <c r="I69" i="1"/>
  <c r="AZ7" i="1"/>
  <c r="H72" i="1"/>
  <c r="BA7" i="1"/>
  <c r="H73" i="1"/>
  <c r="BB7" i="1"/>
  <c r="I72" i="1"/>
  <c r="BC7" i="1"/>
  <c r="I73" i="1"/>
  <c r="AZ8" i="1"/>
  <c r="H75" i="1"/>
  <c r="BA8" i="1"/>
  <c r="H76" i="1"/>
  <c r="BB8" i="1"/>
  <c r="I75" i="1"/>
  <c r="BC8" i="1"/>
  <c r="I76" i="1"/>
  <c r="AZ9" i="1"/>
  <c r="H78" i="1"/>
  <c r="BA9" i="1"/>
  <c r="H79" i="1"/>
  <c r="BB9" i="1"/>
  <c r="I78" i="1"/>
  <c r="BC9" i="1"/>
  <c r="I79" i="1"/>
  <c r="AZ10" i="1"/>
  <c r="H81" i="1"/>
  <c r="BA10" i="1"/>
  <c r="H82" i="1"/>
  <c r="BB10" i="1"/>
  <c r="I81" i="1"/>
  <c r="BC10" i="1"/>
  <c r="I82" i="1"/>
  <c r="AZ12" i="1"/>
  <c r="H87" i="1"/>
  <c r="BA12" i="1"/>
  <c r="H88" i="1"/>
  <c r="BB12" i="1"/>
  <c r="I87" i="1"/>
  <c r="BC12" i="1"/>
  <c r="I88" i="1"/>
  <c r="AZ14" i="1"/>
  <c r="H93" i="1"/>
  <c r="BA14" i="1"/>
  <c r="H94" i="1"/>
  <c r="BB14" i="1"/>
  <c r="I93" i="1"/>
  <c r="BC14" i="1"/>
  <c r="I94" i="1"/>
  <c r="AZ15" i="1"/>
  <c r="H96" i="1"/>
  <c r="BA15" i="1"/>
  <c r="H97" i="1"/>
  <c r="BB15" i="1"/>
  <c r="I96" i="1"/>
  <c r="BC15" i="1"/>
  <c r="I97" i="1"/>
  <c r="AZ16" i="1"/>
  <c r="H99" i="1"/>
  <c r="BA16" i="1"/>
  <c r="H100" i="1"/>
  <c r="BB16" i="1"/>
  <c r="I99" i="1"/>
  <c r="BC16" i="1"/>
  <c r="I100" i="1"/>
  <c r="AZ17" i="1"/>
  <c r="H102" i="1"/>
  <c r="BA17" i="1"/>
  <c r="H103" i="1"/>
  <c r="BB17" i="1"/>
  <c r="I102" i="1"/>
  <c r="BC17" i="1"/>
  <c r="I103" i="1"/>
  <c r="AZ13" i="1"/>
  <c r="H90" i="1"/>
  <c r="BA13" i="1"/>
  <c r="H91" i="1"/>
  <c r="BB13" i="1"/>
  <c r="I90" i="1"/>
  <c r="BC13" i="1"/>
  <c r="I91" i="1"/>
  <c r="AZ18" i="1"/>
  <c r="H105" i="1"/>
  <c r="BA18" i="1"/>
  <c r="H106" i="1"/>
  <c r="BB18" i="1"/>
  <c r="I105" i="1"/>
  <c r="BC18" i="1"/>
  <c r="I106" i="1"/>
  <c r="AZ50" i="1"/>
  <c r="H198" i="1"/>
  <c r="BB50" i="1"/>
  <c r="I198" i="1"/>
  <c r="AX50" i="1"/>
  <c r="G198" i="1"/>
  <c r="AV50" i="1"/>
  <c r="F198" i="1"/>
  <c r="AY18" i="1"/>
  <c r="G106" i="1"/>
  <c r="AX18" i="1"/>
  <c r="G105" i="1"/>
  <c r="AW18" i="1"/>
  <c r="F106" i="1"/>
  <c r="AV18" i="1"/>
  <c r="F105" i="1"/>
  <c r="AY13" i="1"/>
  <c r="G91" i="1"/>
  <c r="AX13" i="1"/>
  <c r="G90" i="1"/>
  <c r="AW13" i="1"/>
  <c r="F91" i="1"/>
  <c r="AV13" i="1"/>
  <c r="F90" i="1"/>
  <c r="AY17" i="1"/>
  <c r="G103" i="1"/>
  <c r="AX17" i="1"/>
  <c r="G102" i="1"/>
  <c r="AW17" i="1"/>
  <c r="F103" i="1"/>
  <c r="AV17" i="1"/>
  <c r="F102" i="1"/>
  <c r="AY16" i="1"/>
  <c r="G100" i="1"/>
  <c r="AX16" i="1"/>
  <c r="G99" i="1"/>
  <c r="AW16" i="1"/>
  <c r="F100" i="1"/>
  <c r="AV16" i="1"/>
  <c r="F99" i="1"/>
  <c r="AX15" i="1"/>
  <c r="G96" i="1"/>
  <c r="AV15" i="1"/>
  <c r="F96" i="1"/>
  <c r="AX14" i="1"/>
  <c r="G93" i="1"/>
  <c r="AV14" i="1"/>
  <c r="F93" i="1"/>
  <c r="AY12" i="1"/>
  <c r="G88" i="1"/>
  <c r="AX12" i="1"/>
  <c r="G87" i="1"/>
  <c r="AW12" i="1"/>
  <c r="F88" i="1"/>
  <c r="AV12" i="1"/>
  <c r="F87" i="1"/>
  <c r="AX10" i="1"/>
  <c r="G81" i="1"/>
  <c r="AV10" i="1"/>
  <c r="F81" i="1"/>
  <c r="AY9" i="1"/>
  <c r="G79" i="1"/>
  <c r="AX9" i="1"/>
  <c r="G78" i="1"/>
  <c r="AW9" i="1"/>
  <c r="F79" i="1"/>
  <c r="AV9" i="1"/>
  <c r="F78" i="1"/>
  <c r="AX8" i="1"/>
  <c r="G75" i="1"/>
  <c r="AV8" i="1"/>
  <c r="F75" i="1"/>
  <c r="AX7" i="1"/>
  <c r="G72" i="1"/>
  <c r="AV7" i="1"/>
  <c r="F72" i="1"/>
  <c r="AY6" i="1"/>
  <c r="G70" i="1"/>
  <c r="AX6" i="1"/>
  <c r="G69" i="1"/>
  <c r="AW6" i="1"/>
  <c r="F70" i="1"/>
  <c r="AV6" i="1"/>
  <c r="F69" i="1"/>
  <c r="B191" i="6"/>
  <c r="B190" i="6"/>
  <c r="B189" i="6"/>
  <c r="B186" i="6"/>
  <c r="B183" i="6"/>
  <c r="B182" i="6"/>
  <c r="B181" i="6"/>
  <c r="B180" i="6"/>
  <c r="B179" i="6"/>
  <c r="B178" i="6"/>
  <c r="B177" i="6"/>
  <c r="B176" i="6"/>
  <c r="B175" i="6"/>
  <c r="B174" i="6"/>
  <c r="B173" i="6"/>
  <c r="B172" i="6"/>
  <c r="B171" i="6"/>
  <c r="B170" i="6"/>
  <c r="B169" i="6"/>
  <c r="B168" i="6"/>
  <c r="B167"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192" i="6"/>
  <c r="B185" i="6"/>
  <c r="B184" i="6"/>
  <c r="B166" i="6"/>
  <c r="B163" i="6"/>
  <c r="B162" i="6"/>
  <c r="B161" i="6"/>
  <c r="B160" i="6"/>
  <c r="B159" i="6"/>
  <c r="B158" i="6"/>
  <c r="B157" i="6"/>
  <c r="B156" i="6"/>
  <c r="B155" i="6"/>
  <c r="B154" i="6"/>
  <c r="B153" i="6"/>
  <c r="B152" i="6"/>
  <c r="B90" i="6"/>
  <c r="B87" i="6"/>
  <c r="B86" i="6"/>
  <c r="B85" i="6"/>
  <c r="B84" i="6"/>
  <c r="B83" i="6"/>
  <c r="B82" i="6"/>
  <c r="B81" i="6"/>
  <c r="B80" i="6"/>
  <c r="B79" i="6"/>
  <c r="B78" i="6"/>
  <c r="B77" i="6"/>
  <c r="B76" i="6"/>
  <c r="B75" i="6"/>
  <c r="B21" i="6"/>
  <c r="C16" i="6"/>
  <c r="C14" i="6"/>
  <c r="AE32" i="7"/>
  <c r="C15" i="6"/>
  <c r="AE20" i="7"/>
  <c r="AQ20" i="7"/>
  <c r="G101" i="7"/>
  <c r="C13" i="6"/>
  <c r="C12" i="6"/>
  <c r="AC36" i="7"/>
  <c r="C11" i="6"/>
  <c r="C10" i="6"/>
  <c r="C9" i="6"/>
  <c r="C8" i="6"/>
  <c r="C5" i="6"/>
  <c r="AC28" i="7"/>
  <c r="C7" i="6"/>
  <c r="C6" i="6"/>
  <c r="C4" i="6"/>
  <c r="C3" i="6"/>
  <c r="C2" i="6"/>
  <c r="AO24" i="7"/>
  <c r="F113" i="7"/>
  <c r="C156" i="1"/>
  <c r="AW32" i="1"/>
  <c r="F148" i="1"/>
  <c r="BA32" i="1"/>
  <c r="H148" i="1"/>
  <c r="AY32" i="1"/>
  <c r="G148" i="1"/>
  <c r="BC32" i="1"/>
  <c r="I148" i="1"/>
  <c r="B157" i="1"/>
  <c r="B160" i="1"/>
  <c r="C160" i="1"/>
  <c r="D157" i="1"/>
  <c r="D160" i="1"/>
  <c r="E160" i="1"/>
  <c r="H157" i="1"/>
  <c r="H160" i="1"/>
  <c r="I157" i="1"/>
  <c r="I160" i="1"/>
  <c r="BU32" i="1"/>
  <c r="Q148" i="1"/>
  <c r="BM32" i="1"/>
  <c r="M148" i="1"/>
  <c r="BS26" i="1"/>
  <c r="BK26" i="1"/>
  <c r="BO36" i="1"/>
  <c r="BK36" i="1"/>
  <c r="P147" i="1"/>
  <c r="P153" i="1"/>
  <c r="BH33" i="1"/>
  <c r="K144" i="1"/>
  <c r="BL33" i="1"/>
  <c r="M144" i="1"/>
  <c r="BN48" i="1"/>
  <c r="N195" i="1"/>
  <c r="BL45" i="1"/>
  <c r="M186" i="1"/>
  <c r="M195" i="1"/>
  <c r="BJ48" i="1"/>
  <c r="M189" i="1"/>
  <c r="L189" i="1"/>
  <c r="AN28" i="1"/>
  <c r="B135" i="1"/>
  <c r="AV28" i="1"/>
  <c r="F135" i="1"/>
  <c r="F187" i="1"/>
  <c r="F196" i="1"/>
  <c r="K192" i="1"/>
  <c r="G141" i="1"/>
  <c r="G147" i="1"/>
  <c r="F141" i="1"/>
  <c r="F147" i="1"/>
  <c r="O144" i="1"/>
  <c r="BH29" i="1"/>
  <c r="K132" i="1"/>
  <c r="BL29" i="1"/>
  <c r="M138" i="1"/>
  <c r="O147" i="1"/>
  <c r="O153" i="1"/>
  <c r="G184" i="1"/>
  <c r="G193" i="1"/>
  <c r="BN46" i="1"/>
  <c r="N189" i="1"/>
  <c r="M192" i="1"/>
  <c r="BJ45" i="1"/>
  <c r="L186" i="1"/>
  <c r="L195" i="1"/>
  <c r="AM28" i="1"/>
  <c r="AX28" i="1"/>
  <c r="G135" i="1"/>
  <c r="H187" i="1"/>
  <c r="H196" i="1"/>
  <c r="BP44" i="1"/>
  <c r="O183" i="1"/>
  <c r="O192" i="1"/>
  <c r="AP25" i="1"/>
  <c r="C126" i="1"/>
  <c r="N144" i="1"/>
  <c r="K135" i="1"/>
  <c r="K138" i="1"/>
  <c r="M145" i="1"/>
  <c r="Q142" i="1"/>
  <c r="AW40" i="1"/>
  <c r="F172" i="1"/>
  <c r="F181" i="1"/>
  <c r="F166" i="1"/>
  <c r="F175" i="1"/>
  <c r="H166" i="1"/>
  <c r="H175" i="1"/>
  <c r="AW28" i="1"/>
  <c r="BA28" i="1"/>
  <c r="AY28" i="1"/>
  <c r="BC28" i="1"/>
  <c r="AK36" i="7"/>
  <c r="D149" i="7"/>
  <c r="AE24" i="7"/>
  <c r="AU24" i="7"/>
  <c r="I113" i="7"/>
  <c r="AC29" i="7"/>
  <c r="AC39" i="7"/>
  <c r="AK39" i="7"/>
  <c r="D158" i="7"/>
  <c r="AC41" i="7"/>
  <c r="AK41" i="7"/>
  <c r="D164" i="7"/>
  <c r="AC45" i="7"/>
  <c r="AC30" i="7"/>
  <c r="AO30" i="7"/>
  <c r="F131" i="7"/>
  <c r="AC22" i="7"/>
  <c r="AO22" i="7"/>
  <c r="F107" i="7"/>
  <c r="AC20" i="7"/>
  <c r="AO20" i="7"/>
  <c r="F101" i="7"/>
  <c r="AE34" i="7"/>
  <c r="AE28" i="7"/>
  <c r="AI28" i="7"/>
  <c r="C125" i="7"/>
  <c r="AC43" i="7"/>
  <c r="AC31" i="7"/>
  <c r="AG31" i="7"/>
  <c r="B134" i="7"/>
  <c r="AC19" i="7"/>
  <c r="AG19" i="7"/>
  <c r="B98" i="7"/>
  <c r="AC42" i="7"/>
  <c r="AS42" i="7"/>
  <c r="H167" i="7"/>
  <c r="AC44" i="7"/>
  <c r="AC26" i="7"/>
  <c r="AC40" i="7"/>
  <c r="AS40" i="7"/>
  <c r="H161" i="7"/>
  <c r="AC32" i="7"/>
  <c r="AG32" i="7"/>
  <c r="B137" i="7"/>
  <c r="AC24" i="7"/>
  <c r="AS24" i="7"/>
  <c r="H113" i="7"/>
  <c r="AG36" i="7"/>
  <c r="B149" i="7"/>
  <c r="AS36" i="7"/>
  <c r="H149" i="7"/>
  <c r="AC34" i="7"/>
  <c r="AF34" i="7"/>
  <c r="B142" i="7"/>
  <c r="AD38" i="7"/>
  <c r="AT38" i="7"/>
  <c r="I154" i="7"/>
  <c r="AD23" i="7"/>
  <c r="AH23" i="7"/>
  <c r="C109" i="7"/>
  <c r="AC38" i="7"/>
  <c r="AR38" i="7"/>
  <c r="H154" i="7"/>
  <c r="AD22" i="7"/>
  <c r="AH36" i="7"/>
  <c r="C148" i="7"/>
  <c r="AO36" i="7"/>
  <c r="F149" i="7"/>
  <c r="AO39" i="7"/>
  <c r="F158" i="7"/>
  <c r="AS39" i="7"/>
  <c r="H158" i="7"/>
  <c r="AO38" i="7"/>
  <c r="F155" i="7"/>
  <c r="AS38" i="7"/>
  <c r="H155" i="7"/>
  <c r="BW49" i="1"/>
  <c r="BS49" i="1"/>
  <c r="BU49" i="1"/>
  <c r="BQ49" i="1"/>
  <c r="BI48" i="1"/>
  <c r="BI47" i="1"/>
  <c r="K193" i="1"/>
  <c r="BU48" i="1"/>
  <c r="AG29" i="7"/>
  <c r="B128" i="7"/>
  <c r="AO29" i="7"/>
  <c r="F128" i="7"/>
  <c r="AY49" i="1"/>
  <c r="BC49" i="1"/>
  <c r="BO47" i="1"/>
  <c r="BO46" i="1"/>
  <c r="N190" i="1"/>
  <c r="BK47" i="1"/>
  <c r="BG46" i="1"/>
  <c r="BK46" i="1"/>
  <c r="L190" i="1"/>
  <c r="BM47" i="1"/>
  <c r="BM46" i="1"/>
  <c r="M190" i="1"/>
  <c r="BI46" i="1"/>
  <c r="K190" i="1"/>
  <c r="BD24" i="1"/>
  <c r="BF24" i="1"/>
  <c r="BO49" i="1"/>
  <c r="BO48" i="1"/>
  <c r="N196" i="1"/>
  <c r="BK49" i="1"/>
  <c r="BG48" i="1"/>
  <c r="BK48" i="1"/>
  <c r="L196" i="1"/>
  <c r="BM49" i="1"/>
  <c r="BI49" i="1"/>
  <c r="BM48" i="1"/>
  <c r="M193" i="1"/>
  <c r="BQ48" i="1"/>
  <c r="O193" i="1"/>
  <c r="AC37" i="7"/>
  <c r="AS37" i="7"/>
  <c r="H152" i="7"/>
  <c r="AF37" i="7"/>
  <c r="B151" i="7"/>
  <c r="AC35" i="7"/>
  <c r="AS35" i="7"/>
  <c r="H146" i="7"/>
  <c r="AF35" i="7"/>
  <c r="B145" i="7"/>
  <c r="AF39" i="7"/>
  <c r="B157" i="7"/>
  <c r="AF17" i="7"/>
  <c r="B91" i="7"/>
  <c r="AF13" i="7"/>
  <c r="B79" i="7"/>
  <c r="AF9" i="7"/>
  <c r="B67" i="7"/>
  <c r="AF5" i="7"/>
  <c r="B55" i="7"/>
  <c r="AE39" i="7"/>
  <c r="AE41" i="7"/>
  <c r="AE45" i="7"/>
  <c r="AI45" i="7"/>
  <c r="C176" i="7"/>
  <c r="AE43" i="7"/>
  <c r="AE30" i="7"/>
  <c r="AQ30" i="7"/>
  <c r="G131" i="7"/>
  <c r="AH30" i="7"/>
  <c r="C130" i="7"/>
  <c r="AE22" i="7"/>
  <c r="AT22" i="7"/>
  <c r="I106" i="7"/>
  <c r="AE14" i="7"/>
  <c r="AI14" i="7"/>
  <c r="C83" i="7"/>
  <c r="AH14" i="7"/>
  <c r="C82" i="7"/>
  <c r="AE6" i="7"/>
  <c r="AH6" i="7"/>
  <c r="C58" i="7"/>
  <c r="AE38" i="7"/>
  <c r="AU38" i="7"/>
  <c r="I155" i="7"/>
  <c r="AH38" i="7"/>
  <c r="C154" i="7"/>
  <c r="AE23" i="7"/>
  <c r="AM23" i="7"/>
  <c r="E110" i="7"/>
  <c r="AP23" i="7"/>
  <c r="G109" i="7"/>
  <c r="AE15" i="7"/>
  <c r="AI15" i="7"/>
  <c r="C86" i="7"/>
  <c r="AH15" i="7"/>
  <c r="C85" i="7"/>
  <c r="AE7" i="7"/>
  <c r="AI7" i="7"/>
  <c r="C62" i="7"/>
  <c r="AH7" i="7"/>
  <c r="C61" i="7"/>
  <c r="AE42" i="7"/>
  <c r="AH42" i="7"/>
  <c r="C166" i="7"/>
  <c r="AE31" i="7"/>
  <c r="AH31" i="7"/>
  <c r="C133" i="7"/>
  <c r="AE36" i="7"/>
  <c r="AL36" i="7"/>
  <c r="E148" i="7"/>
  <c r="AE26" i="7"/>
  <c r="AM26" i="7"/>
  <c r="E119" i="7"/>
  <c r="AT26" i="7"/>
  <c r="I118" i="7"/>
  <c r="AE18" i="7"/>
  <c r="AI18" i="7"/>
  <c r="C95" i="7"/>
  <c r="AH18" i="7"/>
  <c r="C94" i="7"/>
  <c r="AE10" i="7"/>
  <c r="AI10" i="7"/>
  <c r="C71" i="7"/>
  <c r="AH10" i="7"/>
  <c r="C70" i="7"/>
  <c r="AE27" i="7"/>
  <c r="AQ27" i="7"/>
  <c r="G122" i="7"/>
  <c r="AT27" i="7"/>
  <c r="I121" i="7"/>
  <c r="AE19" i="7"/>
  <c r="AM19" i="7"/>
  <c r="E98" i="7"/>
  <c r="AH19" i="7"/>
  <c r="C97" i="7"/>
  <c r="AE11" i="7"/>
  <c r="AI11" i="7"/>
  <c r="C74" i="7"/>
  <c r="AH11" i="7"/>
  <c r="C73" i="7"/>
  <c r="AE44" i="7"/>
  <c r="AM44" i="7"/>
  <c r="E173" i="7"/>
  <c r="AH44" i="7"/>
  <c r="C172" i="7"/>
  <c r="AC33" i="7"/>
  <c r="AN33" i="7"/>
  <c r="F139" i="7"/>
  <c r="AC25" i="7"/>
  <c r="AO25" i="7"/>
  <c r="F116" i="7"/>
  <c r="AJ25" i="7"/>
  <c r="D115" i="7"/>
  <c r="AC21" i="7"/>
  <c r="AJ21" i="7"/>
  <c r="D103" i="7"/>
  <c r="AK21" i="7"/>
  <c r="D104" i="7"/>
  <c r="AE35" i="7"/>
  <c r="AU35" i="7"/>
  <c r="I146" i="7"/>
  <c r="AE25" i="7"/>
  <c r="AQ25" i="7"/>
  <c r="G116" i="7"/>
  <c r="AC27" i="7"/>
  <c r="AO27" i="7"/>
  <c r="F122" i="7"/>
  <c r="AR27" i="7"/>
  <c r="H121" i="7"/>
  <c r="AC23" i="7"/>
  <c r="AK23" i="7"/>
  <c r="D110" i="7"/>
  <c r="AN23" i="7"/>
  <c r="F109" i="7"/>
  <c r="AE33" i="7"/>
  <c r="AU33" i="7"/>
  <c r="I140" i="7"/>
  <c r="AE29" i="7"/>
  <c r="AE21" i="7"/>
  <c r="AU21" i="7"/>
  <c r="I104" i="7"/>
  <c r="AE40" i="7"/>
  <c r="BJ31" i="1"/>
  <c r="BG31" i="1"/>
  <c r="BO31" i="1"/>
  <c r="BJ33" i="1"/>
  <c r="L144" i="1"/>
  <c r="BG33" i="1"/>
  <c r="BO33" i="1"/>
  <c r="N145" i="1"/>
  <c r="BJ28" i="1"/>
  <c r="L129" i="1"/>
  <c r="BG28" i="1"/>
  <c r="BJ29" i="1"/>
  <c r="L132" i="1"/>
  <c r="BG29" i="1"/>
  <c r="BO29" i="1"/>
  <c r="N133" i="1"/>
  <c r="BJ30" i="1"/>
  <c r="L135" i="1"/>
  <c r="BG30" i="1"/>
  <c r="BW30" i="1"/>
  <c r="BR44" i="1"/>
  <c r="BN44" i="1"/>
  <c r="N171" i="1"/>
  <c r="BG38" i="1"/>
  <c r="BJ32" i="1"/>
  <c r="BG32" i="1"/>
  <c r="BJ35" i="1"/>
  <c r="L147" i="1"/>
  <c r="BG35" i="1"/>
  <c r="BO35" i="1"/>
  <c r="BG40" i="1"/>
  <c r="BL41" i="1"/>
  <c r="M174" i="1"/>
  <c r="BG45" i="1"/>
  <c r="BS45" i="1"/>
  <c r="P175" i="1"/>
  <c r="BG41" i="1"/>
  <c r="BG44" i="1"/>
  <c r="BL44" i="1"/>
  <c r="M171" i="1"/>
  <c r="BL43" i="1"/>
  <c r="BL39" i="1"/>
  <c r="M168" i="1"/>
  <c r="AQ28" i="7"/>
  <c r="G125" i="7"/>
  <c r="AI13" i="7"/>
  <c r="C80" i="7"/>
  <c r="AU13" i="7"/>
  <c r="I80" i="7"/>
  <c r="AG13" i="7"/>
  <c r="B80" i="7"/>
  <c r="AS13" i="7"/>
  <c r="H80" i="7"/>
  <c r="AG12" i="7"/>
  <c r="B77" i="7"/>
  <c r="AS12" i="7"/>
  <c r="H77" i="7"/>
  <c r="BL37" i="1"/>
  <c r="BN37" i="1"/>
  <c r="AU34" i="7"/>
  <c r="I143" i="7"/>
  <c r="AK32" i="7"/>
  <c r="D137" i="7"/>
  <c r="AI31" i="7"/>
  <c r="C134" i="7"/>
  <c r="AQ33" i="7"/>
  <c r="G140" i="7"/>
  <c r="AO28" i="7"/>
  <c r="F125" i="7"/>
  <c r="AS22" i="7"/>
  <c r="H107" i="7"/>
  <c r="AU22" i="7"/>
  <c r="I107" i="7"/>
  <c r="AK29" i="7"/>
  <c r="D128" i="7"/>
  <c r="AI38" i="7"/>
  <c r="C155" i="7"/>
  <c r="AQ23" i="7"/>
  <c r="G110" i="7"/>
  <c r="AI20" i="7"/>
  <c r="C101" i="7"/>
  <c r="AG41" i="7"/>
  <c r="B164" i="7"/>
  <c r="AM40" i="7"/>
  <c r="E161" i="7"/>
  <c r="AM29" i="7"/>
  <c r="E128" i="7"/>
  <c r="AM32" i="7"/>
  <c r="E137" i="7"/>
  <c r="AU26" i="7"/>
  <c r="I119" i="7"/>
  <c r="AO23" i="7"/>
  <c r="F110" i="7"/>
  <c r="AQ24" i="7"/>
  <c r="G113" i="7"/>
  <c r="AG2" i="7"/>
  <c r="J3" i="7"/>
  <c r="AK34" i="7"/>
  <c r="D143" i="7"/>
  <c r="AS34" i="7"/>
  <c r="H143" i="7"/>
  <c r="AM34" i="7"/>
  <c r="E143" i="7"/>
  <c r="AS27" i="7"/>
  <c r="H122" i="7"/>
  <c r="AU27" i="7"/>
  <c r="I122" i="7"/>
  <c r="AO26" i="7"/>
  <c r="F119" i="7"/>
  <c r="AS26" i="7"/>
  <c r="H119" i="7"/>
  <c r="AQ26" i="7"/>
  <c r="G119" i="7"/>
  <c r="AG25" i="7"/>
  <c r="B116" i="7"/>
  <c r="AQ22" i="7"/>
  <c r="G107" i="7"/>
  <c r="AP45" i="7"/>
  <c r="G175" i="7"/>
  <c r="AH45" i="7"/>
  <c r="C175" i="7"/>
  <c r="AL37" i="7"/>
  <c r="E151" i="7"/>
  <c r="AF40" i="7"/>
  <c r="B160" i="7"/>
  <c r="AJ42" i="7"/>
  <c r="D166" i="7"/>
  <c r="AN45" i="7"/>
  <c r="F175" i="7"/>
  <c r="AG45" i="7"/>
  <c r="B176" i="7"/>
  <c r="AF45" i="7"/>
  <c r="B175" i="7"/>
  <c r="AJ37" i="7"/>
  <c r="D151" i="7"/>
  <c r="AL39" i="7"/>
  <c r="E157" i="7"/>
  <c r="AJ38" i="7"/>
  <c r="D154" i="7"/>
  <c r="K3" i="7"/>
  <c r="BF43" i="1"/>
  <c r="BN43" i="1"/>
  <c r="BN39" i="1"/>
  <c r="N168" i="1"/>
  <c r="BJ42" i="1"/>
  <c r="BK42" i="1"/>
  <c r="BE45" i="1"/>
  <c r="BQ45" i="1"/>
  <c r="O175" i="1"/>
  <c r="BH41" i="1"/>
  <c r="K174" i="1"/>
  <c r="BJ41" i="1"/>
  <c r="BJ44" i="1"/>
  <c r="BS44" i="1"/>
  <c r="P172" i="1"/>
  <c r="BE41" i="1"/>
  <c r="BH37" i="1"/>
  <c r="K162" i="1"/>
  <c r="BH44" i="1"/>
  <c r="BE44" i="1"/>
  <c r="BQ44" i="1"/>
  <c r="O172" i="1"/>
  <c r="BE43" i="1"/>
  <c r="BQ43" i="1"/>
  <c r="BH43" i="1"/>
  <c r="AL43" i="7"/>
  <c r="E169" i="7"/>
  <c r="AY19" i="1"/>
  <c r="G109" i="1"/>
  <c r="BC19" i="1"/>
  <c r="I109" i="1"/>
  <c r="AW19" i="1"/>
  <c r="F109" i="1"/>
  <c r="BA19" i="1"/>
  <c r="H109" i="1"/>
  <c r="BQ19" i="1"/>
  <c r="O109" i="1"/>
  <c r="BU19" i="1"/>
  <c r="Q109" i="1"/>
  <c r="BI19" i="1"/>
  <c r="K109" i="1"/>
  <c r="BM19" i="1"/>
  <c r="M109" i="1"/>
  <c r="BL38" i="1"/>
  <c r="M153" i="1"/>
  <c r="BN38" i="1"/>
  <c r="N153" i="1"/>
  <c r="G154" i="1"/>
  <c r="F154" i="1"/>
  <c r="BM38" i="1"/>
  <c r="M154" i="1"/>
  <c r="F151" i="1"/>
  <c r="G151" i="1"/>
  <c r="BK23" i="1"/>
  <c r="L121" i="1"/>
  <c r="BJ23" i="1"/>
  <c r="L120" i="1"/>
  <c r="BK21" i="1"/>
  <c r="L115" i="1"/>
  <c r="BJ21" i="1"/>
  <c r="L114" i="1"/>
  <c r="BJ20" i="1"/>
  <c r="L111" i="1"/>
  <c r="BK20" i="1"/>
  <c r="L112" i="1"/>
  <c r="AU31" i="1"/>
  <c r="E145" i="1"/>
  <c r="AQ31" i="1"/>
  <c r="C145" i="1"/>
  <c r="BQ31" i="1"/>
  <c r="BI31" i="1"/>
  <c r="BS32" i="1"/>
  <c r="BK32" i="1"/>
  <c r="AS29" i="1"/>
  <c r="D139" i="1"/>
  <c r="AO29" i="1"/>
  <c r="B139" i="1"/>
  <c r="BQ33" i="1"/>
  <c r="O145" i="1"/>
  <c r="BI33" i="1"/>
  <c r="K145" i="1"/>
  <c r="AU28" i="1"/>
  <c r="E136" i="1"/>
  <c r="AQ28" i="1"/>
  <c r="C136" i="1"/>
  <c r="AU30" i="1"/>
  <c r="E142" i="1"/>
  <c r="AQ30" i="1"/>
  <c r="C142" i="1"/>
  <c r="AU35" i="1"/>
  <c r="E154" i="1"/>
  <c r="AQ35" i="1"/>
  <c r="C154" i="1"/>
  <c r="BS35" i="1"/>
  <c r="BK35" i="1"/>
  <c r="L148" i="1"/>
  <c r="AS28" i="1"/>
  <c r="D136" i="1"/>
  <c r="AO28" i="1"/>
  <c r="B136" i="1"/>
  <c r="BQ32" i="1"/>
  <c r="BI32" i="1"/>
  <c r="BQ35" i="1"/>
  <c r="BI35" i="1"/>
  <c r="K148" i="1"/>
  <c r="BQ30" i="1"/>
  <c r="BI30" i="1"/>
  <c r="AU33" i="1"/>
  <c r="E151" i="1"/>
  <c r="AQ33" i="1"/>
  <c r="C151" i="1"/>
  <c r="AU29" i="1"/>
  <c r="E139" i="1"/>
  <c r="AQ29" i="1"/>
  <c r="C139" i="1"/>
  <c r="AU32" i="1"/>
  <c r="E148" i="1"/>
  <c r="AQ32" i="1"/>
  <c r="C148" i="1"/>
  <c r="BR33" i="1"/>
  <c r="BR28" i="1"/>
  <c r="P129" i="1"/>
  <c r="BR29" i="1"/>
  <c r="P132" i="1"/>
  <c r="BR30" i="1"/>
  <c r="P135" i="1"/>
  <c r="BP28" i="1"/>
  <c r="O129" i="1"/>
  <c r="BE28" i="1"/>
  <c r="BR31" i="1"/>
  <c r="P138" i="1"/>
  <c r="AK25" i="1"/>
  <c r="AW25" i="1"/>
  <c r="F127" i="1"/>
  <c r="BD25" i="1"/>
  <c r="BH25" i="1"/>
  <c r="K126" i="1"/>
  <c r="AR25" i="1"/>
  <c r="D126" i="1"/>
  <c r="BE29" i="1"/>
  <c r="BM29" i="1"/>
  <c r="M133" i="1"/>
  <c r="BP29" i="1"/>
  <c r="O132" i="1"/>
  <c r="BF25" i="1"/>
  <c r="AT25" i="1"/>
  <c r="E126" i="1"/>
  <c r="F169" i="1"/>
  <c r="BI38" i="1"/>
  <c r="G169" i="1"/>
  <c r="BF39" i="1"/>
  <c r="BD39" i="1"/>
  <c r="BE37" i="1"/>
  <c r="K150" i="1"/>
  <c r="BJ38" i="1"/>
  <c r="L153" i="1"/>
  <c r="BJ19" i="1"/>
  <c r="L108" i="1"/>
  <c r="BH40" i="1"/>
  <c r="K159" i="1"/>
  <c r="BE40" i="1"/>
  <c r="BI40" i="1"/>
  <c r="BJ37" i="1"/>
  <c r="L150" i="1"/>
  <c r="BJ40" i="1"/>
  <c r="BK40" i="1"/>
  <c r="AU19" i="7"/>
  <c r="I98" i="7"/>
  <c r="AS19" i="7"/>
  <c r="H98" i="7"/>
  <c r="AO35" i="7"/>
  <c r="F146" i="7"/>
  <c r="AQ35" i="7"/>
  <c r="G146" i="7"/>
  <c r="AK30" i="7"/>
  <c r="D131" i="7"/>
  <c r="AM30" i="7"/>
  <c r="E131" i="7"/>
  <c r="AK28" i="7"/>
  <c r="D125" i="7"/>
  <c r="AG28" i="7"/>
  <c r="B125" i="7"/>
  <c r="AM28" i="7"/>
  <c r="E125" i="7"/>
  <c r="AK26" i="7"/>
  <c r="D119" i="7"/>
  <c r="AG26" i="7"/>
  <c r="B119" i="7"/>
  <c r="AG43" i="7"/>
  <c r="B170" i="7"/>
  <c r="AK43" i="7"/>
  <c r="D170" i="7"/>
  <c r="AG39" i="7"/>
  <c r="B158" i="7"/>
  <c r="AI33" i="7"/>
  <c r="C140" i="7"/>
  <c r="AM33" i="7"/>
  <c r="E140" i="7"/>
  <c r="AG33" i="7"/>
  <c r="B140" i="7"/>
  <c r="AI32" i="7"/>
  <c r="C137" i="7"/>
  <c r="AM31" i="7"/>
  <c r="E134" i="7"/>
  <c r="AK31" i="7"/>
  <c r="D134" i="7"/>
  <c r="AG24" i="7"/>
  <c r="B113" i="7"/>
  <c r="AK24" i="7"/>
  <c r="D113" i="7"/>
  <c r="AI24" i="7"/>
  <c r="C113" i="7"/>
  <c r="AM24" i="7"/>
  <c r="E113" i="7"/>
  <c r="AG23" i="7"/>
  <c r="B110" i="7"/>
  <c r="AI23" i="7"/>
  <c r="C110" i="7"/>
  <c r="AG22" i="7"/>
  <c r="B107" i="7"/>
  <c r="AK22" i="7"/>
  <c r="D107" i="7"/>
  <c r="AI22" i="7"/>
  <c r="C107" i="7"/>
  <c r="AM22" i="7"/>
  <c r="E107" i="7"/>
  <c r="AK16" i="7"/>
  <c r="D89" i="7"/>
  <c r="AG16" i="7"/>
  <c r="B89" i="7"/>
  <c r="AK6" i="7"/>
  <c r="D59" i="7"/>
  <c r="AG6" i="7"/>
  <c r="B59" i="7"/>
  <c r="AK4" i="7"/>
  <c r="D53" i="7"/>
  <c r="AG4" i="7"/>
  <c r="B53" i="7"/>
  <c r="AM6" i="7"/>
  <c r="E59" i="7"/>
  <c r="AI6" i="7"/>
  <c r="C59" i="7"/>
  <c r="AM4" i="7"/>
  <c r="E53" i="7"/>
  <c r="AI4" i="7"/>
  <c r="C53" i="7"/>
  <c r="AM16" i="7"/>
  <c r="E89" i="7"/>
  <c r="AI16" i="7"/>
  <c r="C89" i="7"/>
  <c r="AM5" i="7"/>
  <c r="E56" i="7"/>
  <c r="AI5" i="7"/>
  <c r="C56" i="7"/>
  <c r="AK5" i="7"/>
  <c r="D56" i="7"/>
  <c r="AG5" i="7"/>
  <c r="B56" i="7"/>
  <c r="AG20" i="7"/>
  <c r="B101" i="7"/>
  <c r="AK20" i="7"/>
  <c r="D101" i="7"/>
  <c r="AM20" i="7"/>
  <c r="E101" i="7"/>
  <c r="AQ19" i="7"/>
  <c r="G98" i="7"/>
  <c r="AK19" i="7"/>
  <c r="D98" i="7"/>
  <c r="AO19" i="7"/>
  <c r="F98" i="7"/>
  <c r="AJ40" i="7"/>
  <c r="D160" i="7"/>
  <c r="AF38" i="7"/>
  <c r="B154" i="7"/>
  <c r="AF44" i="7"/>
  <c r="B172" i="7"/>
  <c r="AL45" i="7"/>
  <c r="E175" i="7"/>
  <c r="AP37" i="7"/>
  <c r="G151" i="7"/>
  <c r="AH41" i="7"/>
  <c r="C163" i="7"/>
  <c r="AH39" i="7"/>
  <c r="C157" i="7"/>
  <c r="AJ45" i="7"/>
  <c r="D175" i="7"/>
  <c r="AN37" i="7"/>
  <c r="F151" i="7"/>
  <c r="AF41" i="7"/>
  <c r="B163" i="7"/>
  <c r="AH43" i="7"/>
  <c r="C169" i="7"/>
  <c r="BF4" i="1"/>
  <c r="BD4" i="1"/>
  <c r="BH4" i="1"/>
  <c r="K63" i="1"/>
  <c r="C191" i="6"/>
  <c r="C186" i="6"/>
  <c r="D186" i="6"/>
  <c r="E186" i="6"/>
  <c r="C189" i="6"/>
  <c r="D189" i="6"/>
  <c r="F189" i="6"/>
  <c r="C190" i="6"/>
  <c r="D190" i="6"/>
  <c r="E189" i="6"/>
  <c r="C167" i="6"/>
  <c r="D167" i="6"/>
  <c r="C168" i="6"/>
  <c r="D168" i="6"/>
  <c r="C169" i="6"/>
  <c r="D169" i="6"/>
  <c r="C170" i="6"/>
  <c r="D170" i="6"/>
  <c r="C171" i="6"/>
  <c r="D171" i="6"/>
  <c r="C172" i="6"/>
  <c r="D172" i="6"/>
  <c r="C173" i="6"/>
  <c r="D173" i="6"/>
  <c r="C174" i="6"/>
  <c r="D174" i="6"/>
  <c r="C175" i="6"/>
  <c r="D175" i="6"/>
  <c r="C176" i="6"/>
  <c r="D176" i="6"/>
  <c r="C177" i="6"/>
  <c r="D177" i="6"/>
  <c r="C178" i="6"/>
  <c r="D178" i="6"/>
  <c r="C179" i="6"/>
  <c r="D179" i="6"/>
  <c r="C180" i="6"/>
  <c r="D180" i="6"/>
  <c r="C181" i="6"/>
  <c r="D181" i="6"/>
  <c r="C182" i="6"/>
  <c r="D182" i="6"/>
  <c r="C183" i="6"/>
  <c r="D183" i="6"/>
  <c r="C91" i="6"/>
  <c r="D91" i="6"/>
  <c r="C92" i="6"/>
  <c r="D92" i="6"/>
  <c r="C93" i="6"/>
  <c r="D93" i="6"/>
  <c r="F93" i="6"/>
  <c r="C94" i="6"/>
  <c r="C95" i="6"/>
  <c r="D95" i="6"/>
  <c r="F95" i="6"/>
  <c r="C96" i="6"/>
  <c r="D96" i="6"/>
  <c r="C97" i="6"/>
  <c r="D97" i="6"/>
  <c r="F97" i="6"/>
  <c r="C98" i="6"/>
  <c r="D98" i="6"/>
  <c r="E98" i="6"/>
  <c r="C99" i="6"/>
  <c r="D99" i="6"/>
  <c r="C100" i="6"/>
  <c r="C101" i="6"/>
  <c r="C102" i="6"/>
  <c r="C103" i="6"/>
  <c r="D103" i="6"/>
  <c r="C104" i="6"/>
  <c r="D104" i="6"/>
  <c r="C105" i="6"/>
  <c r="D105" i="6"/>
  <c r="C106" i="6"/>
  <c r="D106" i="6"/>
  <c r="C107" i="6"/>
  <c r="C108" i="6"/>
  <c r="C109" i="6"/>
  <c r="D109" i="6"/>
  <c r="C110" i="6"/>
  <c r="D110" i="6"/>
  <c r="C111" i="6"/>
  <c r="C112" i="6"/>
  <c r="C113" i="6"/>
  <c r="D113" i="6"/>
  <c r="C114" i="6"/>
  <c r="D114" i="6"/>
  <c r="C115" i="6"/>
  <c r="D115" i="6"/>
  <c r="F115" i="6"/>
  <c r="C116" i="6"/>
  <c r="D116" i="6"/>
  <c r="C117" i="6"/>
  <c r="D117" i="6"/>
  <c r="C118" i="6"/>
  <c r="D118" i="6"/>
  <c r="C119" i="6"/>
  <c r="D119" i="6"/>
  <c r="F119" i="6"/>
  <c r="C120" i="6"/>
  <c r="D120" i="6"/>
  <c r="C121" i="6"/>
  <c r="D121" i="6"/>
  <c r="C122" i="6"/>
  <c r="C123" i="6"/>
  <c r="D123" i="6"/>
  <c r="F123" i="6"/>
  <c r="C124" i="6"/>
  <c r="C125" i="6"/>
  <c r="D125" i="6"/>
  <c r="C126" i="6"/>
  <c r="D126" i="6"/>
  <c r="E126" i="6"/>
  <c r="C127" i="6"/>
  <c r="C128" i="6"/>
  <c r="D128" i="6"/>
  <c r="C129" i="6"/>
  <c r="C130" i="6"/>
  <c r="D130" i="6"/>
  <c r="C131" i="6"/>
  <c r="D131" i="6"/>
  <c r="C132" i="6"/>
  <c r="D132" i="6"/>
  <c r="E132" i="6"/>
  <c r="C133" i="6"/>
  <c r="D133" i="6"/>
  <c r="F133" i="6"/>
  <c r="C134" i="6"/>
  <c r="D134" i="6"/>
  <c r="E134" i="6"/>
  <c r="C135" i="6"/>
  <c r="D135" i="6"/>
  <c r="C136" i="6"/>
  <c r="D136" i="6"/>
  <c r="E136" i="6"/>
  <c r="C137" i="6"/>
  <c r="D137" i="6"/>
  <c r="F137" i="6"/>
  <c r="C138" i="6"/>
  <c r="D138" i="6"/>
  <c r="E138" i="6"/>
  <c r="C139" i="6"/>
  <c r="D139" i="6"/>
  <c r="C140" i="6"/>
  <c r="D140" i="6"/>
  <c r="E140" i="6"/>
  <c r="C141" i="6"/>
  <c r="D141" i="6"/>
  <c r="F141" i="6"/>
  <c r="C142" i="6"/>
  <c r="D142" i="6"/>
  <c r="E142" i="6"/>
  <c r="C143" i="6"/>
  <c r="D143" i="6"/>
  <c r="C144" i="6"/>
  <c r="D144" i="6"/>
  <c r="E144" i="6"/>
  <c r="C145" i="6"/>
  <c r="D145" i="6"/>
  <c r="F145" i="6"/>
  <c r="C146" i="6"/>
  <c r="D146" i="6"/>
  <c r="E146" i="6"/>
  <c r="C147" i="6"/>
  <c r="D147" i="6"/>
  <c r="C148" i="6"/>
  <c r="D148" i="6"/>
  <c r="E148" i="6"/>
  <c r="C149" i="6"/>
  <c r="D149" i="6"/>
  <c r="F149" i="6"/>
  <c r="C150" i="6"/>
  <c r="D150" i="6"/>
  <c r="E150" i="6"/>
  <c r="C151" i="6"/>
  <c r="D151" i="6"/>
  <c r="E123" i="6"/>
  <c r="C22" i="6"/>
  <c r="D22" i="6"/>
  <c r="E22" i="6"/>
  <c r="C23" i="6"/>
  <c r="D23" i="6"/>
  <c r="C24" i="6"/>
  <c r="D24" i="6"/>
  <c r="C25" i="6"/>
  <c r="D25" i="6"/>
  <c r="F25" i="6"/>
  <c r="C26" i="6"/>
  <c r="D26" i="6"/>
  <c r="E26" i="6"/>
  <c r="C27" i="6"/>
  <c r="D27" i="6"/>
  <c r="C28" i="6"/>
  <c r="C29" i="6"/>
  <c r="C30" i="6"/>
  <c r="C31" i="6"/>
  <c r="D31" i="6"/>
  <c r="C32" i="6"/>
  <c r="C33" i="6"/>
  <c r="C34" i="6"/>
  <c r="D34" i="6"/>
  <c r="C35" i="6"/>
  <c r="D35" i="6"/>
  <c r="C36" i="6"/>
  <c r="D36" i="6"/>
  <c r="E36" i="6"/>
  <c r="C37" i="6"/>
  <c r="D37" i="6"/>
  <c r="C38" i="6"/>
  <c r="D38" i="6"/>
  <c r="C39" i="6"/>
  <c r="C40" i="6"/>
  <c r="C41" i="6"/>
  <c r="C42" i="6"/>
  <c r="D42" i="6"/>
  <c r="C43" i="6"/>
  <c r="D43" i="6"/>
  <c r="E43" i="6"/>
  <c r="C44" i="6"/>
  <c r="D44" i="6"/>
  <c r="C45" i="6"/>
  <c r="D45" i="6"/>
  <c r="F45" i="6"/>
  <c r="C46" i="6"/>
  <c r="D46" i="6"/>
  <c r="C47" i="6"/>
  <c r="D47" i="6"/>
  <c r="E47" i="6"/>
  <c r="C48" i="6"/>
  <c r="D48" i="6"/>
  <c r="C49" i="6"/>
  <c r="D49" i="6"/>
  <c r="C50" i="6"/>
  <c r="D50" i="6"/>
  <c r="C51" i="6"/>
  <c r="C52" i="6"/>
  <c r="C53" i="6"/>
  <c r="C54" i="6"/>
  <c r="C55" i="6"/>
  <c r="D55" i="6"/>
  <c r="E55" i="6"/>
  <c r="C56" i="6"/>
  <c r="D56" i="6"/>
  <c r="C57" i="6"/>
  <c r="D57" i="6"/>
  <c r="F57" i="6"/>
  <c r="C58" i="6"/>
  <c r="D58" i="6"/>
  <c r="C59" i="6"/>
  <c r="D59" i="6"/>
  <c r="E59" i="6"/>
  <c r="C60" i="6"/>
  <c r="D60" i="6"/>
  <c r="C61" i="6"/>
  <c r="C62" i="6"/>
  <c r="D62" i="6"/>
  <c r="C63" i="6"/>
  <c r="D63" i="6"/>
  <c r="E63" i="6"/>
  <c r="C64" i="6"/>
  <c r="D64" i="6"/>
  <c r="C65" i="6"/>
  <c r="D65" i="6"/>
  <c r="F65" i="6"/>
  <c r="C66" i="6"/>
  <c r="D66" i="6"/>
  <c r="C67" i="6"/>
  <c r="D67" i="6"/>
  <c r="E67" i="6"/>
  <c r="C68" i="6"/>
  <c r="D68" i="6"/>
  <c r="C69" i="6"/>
  <c r="D69" i="6"/>
  <c r="E69" i="6"/>
  <c r="C70" i="6"/>
  <c r="D70" i="6"/>
  <c r="C71" i="6"/>
  <c r="D71" i="6"/>
  <c r="E71" i="6"/>
  <c r="C72" i="6"/>
  <c r="D72" i="6"/>
  <c r="C73" i="6"/>
  <c r="D73" i="6"/>
  <c r="E73" i="6"/>
  <c r="C74" i="6"/>
  <c r="D74" i="6"/>
  <c r="F74" i="6"/>
  <c r="E45" i="6"/>
  <c r="E57" i="6"/>
  <c r="E65" i="6"/>
  <c r="C21" i="6"/>
  <c r="D21" i="6"/>
  <c r="E21" i="6"/>
  <c r="C75" i="6"/>
  <c r="C76" i="6"/>
  <c r="D76" i="6"/>
  <c r="C77" i="6"/>
  <c r="D77" i="6"/>
  <c r="F77" i="6"/>
  <c r="C78" i="6"/>
  <c r="D78" i="6"/>
  <c r="C79" i="6"/>
  <c r="D79" i="6"/>
  <c r="E79" i="6"/>
  <c r="C80" i="6"/>
  <c r="C81" i="6"/>
  <c r="D81" i="6"/>
  <c r="C82" i="6"/>
  <c r="D82" i="6"/>
  <c r="C83" i="6"/>
  <c r="D83" i="6"/>
  <c r="E83" i="6"/>
  <c r="C84" i="6"/>
  <c r="C85" i="6"/>
  <c r="D85" i="6"/>
  <c r="C86" i="6"/>
  <c r="D86" i="6"/>
  <c r="C87" i="6"/>
  <c r="D87" i="6"/>
  <c r="E87" i="6"/>
  <c r="C90" i="6"/>
  <c r="C152" i="6"/>
  <c r="D152" i="6"/>
  <c r="C153" i="6"/>
  <c r="D153" i="6"/>
  <c r="E153" i="6"/>
  <c r="C154" i="6"/>
  <c r="D154" i="6"/>
  <c r="F154" i="6"/>
  <c r="C155" i="6"/>
  <c r="D155" i="6"/>
  <c r="C156" i="6"/>
  <c r="D156" i="6"/>
  <c r="C157" i="6"/>
  <c r="D157" i="6"/>
  <c r="E157" i="6"/>
  <c r="C158" i="6"/>
  <c r="D158" i="6"/>
  <c r="C159" i="6"/>
  <c r="D159" i="6"/>
  <c r="E159" i="6"/>
  <c r="C160" i="6"/>
  <c r="D160" i="6"/>
  <c r="C161" i="6"/>
  <c r="D161" i="6"/>
  <c r="E161" i="6"/>
  <c r="C162" i="6"/>
  <c r="D162" i="6"/>
  <c r="F162" i="6"/>
  <c r="C163" i="6"/>
  <c r="D163" i="6"/>
  <c r="E163" i="6"/>
  <c r="C166" i="6"/>
  <c r="D166" i="6"/>
  <c r="C184" i="6"/>
  <c r="D184" i="6"/>
  <c r="E184" i="6"/>
  <c r="C185" i="6"/>
  <c r="D185" i="6"/>
  <c r="C192" i="6"/>
  <c r="D192" i="6"/>
  <c r="E192" i="6"/>
  <c r="E157" i="1"/>
  <c r="C157" i="1"/>
  <c r="O148" i="1"/>
  <c r="O157" i="1"/>
  <c r="P148" i="1"/>
  <c r="P157" i="1"/>
  <c r="BW32" i="1"/>
  <c r="BO32" i="1"/>
  <c r="N148" i="1"/>
  <c r="BW28" i="1"/>
  <c r="BO28" i="1"/>
  <c r="BU28" i="1"/>
  <c r="BM28" i="1"/>
  <c r="L159" i="1"/>
  <c r="K154" i="1"/>
  <c r="L174" i="1"/>
  <c r="L141" i="1"/>
  <c r="N150" i="1"/>
  <c r="N159" i="1"/>
  <c r="M150" i="1"/>
  <c r="M159" i="1"/>
  <c r="O171" i="1"/>
  <c r="O180" i="1"/>
  <c r="P171" i="1"/>
  <c r="P180" i="1"/>
  <c r="BM45" i="1"/>
  <c r="M187" i="1"/>
  <c r="M196" i="1"/>
  <c r="G187" i="1"/>
  <c r="G196" i="1"/>
  <c r="Q187" i="1"/>
  <c r="Q196" i="1"/>
  <c r="R187" i="1"/>
  <c r="BW48" i="1"/>
  <c r="R196" i="1"/>
  <c r="L183" i="1"/>
  <c r="L192" i="1"/>
  <c r="L162" i="1"/>
  <c r="M162" i="1"/>
  <c r="L138" i="1"/>
  <c r="M177" i="1"/>
  <c r="O135" i="1"/>
  <c r="M183" i="1"/>
  <c r="N180" i="1"/>
  <c r="P141" i="1"/>
  <c r="N156" i="1"/>
  <c r="N165" i="1"/>
  <c r="R153" i="1"/>
  <c r="R162" i="1"/>
  <c r="Q153" i="1"/>
  <c r="Q162" i="1"/>
  <c r="BH39" i="1"/>
  <c r="K168" i="1"/>
  <c r="K177" i="1"/>
  <c r="K171" i="1"/>
  <c r="K180" i="1"/>
  <c r="P150" i="1"/>
  <c r="P159" i="1"/>
  <c r="O150" i="1"/>
  <c r="O159" i="1"/>
  <c r="N183" i="1"/>
  <c r="N192" i="1"/>
  <c r="BI45" i="1"/>
  <c r="K187" i="1"/>
  <c r="K196" i="1"/>
  <c r="I187" i="1"/>
  <c r="I196" i="1"/>
  <c r="Q184" i="1"/>
  <c r="Q193" i="1"/>
  <c r="O187" i="1"/>
  <c r="O196" i="1"/>
  <c r="P187" i="1"/>
  <c r="BS48" i="1"/>
  <c r="P196" i="1"/>
  <c r="P183" i="1"/>
  <c r="P192" i="1"/>
  <c r="P144" i="1"/>
  <c r="L171" i="1"/>
  <c r="N177" i="1"/>
  <c r="N162" i="1"/>
  <c r="O138" i="1"/>
  <c r="K183" i="1"/>
  <c r="BJ43" i="1"/>
  <c r="L180" i="1"/>
  <c r="M180" i="1"/>
  <c r="N186" i="1"/>
  <c r="Q154" i="1"/>
  <c r="BU37" i="1"/>
  <c r="Q163" i="1"/>
  <c r="Q130" i="1"/>
  <c r="Q136" i="1"/>
  <c r="O169" i="1"/>
  <c r="O178" i="1"/>
  <c r="R142" i="1"/>
  <c r="R148" i="1"/>
  <c r="I130" i="1"/>
  <c r="I136" i="1"/>
  <c r="H130" i="1"/>
  <c r="H136" i="1"/>
  <c r="K142" i="1"/>
  <c r="O154" i="1"/>
  <c r="BQ37" i="1"/>
  <c r="O163" i="1"/>
  <c r="R130" i="1"/>
  <c r="R136" i="1"/>
  <c r="G130" i="1"/>
  <c r="G136" i="1"/>
  <c r="F130" i="1"/>
  <c r="F136" i="1"/>
  <c r="O142" i="1"/>
  <c r="N139" i="1"/>
  <c r="O184" i="1"/>
  <c r="BS43" i="1"/>
  <c r="P181" i="1"/>
  <c r="O181" i="1"/>
  <c r="M139" i="1"/>
  <c r="AG34" i="7"/>
  <c r="B143" i="7"/>
  <c r="AO34" i="7"/>
  <c r="F143" i="7"/>
  <c r="AI34" i="7"/>
  <c r="C143" i="7"/>
  <c r="AQ34" i="7"/>
  <c r="G143" i="7"/>
  <c r="AG30" i="7"/>
  <c r="B131" i="7"/>
  <c r="AI40" i="7"/>
  <c r="C161" i="7"/>
  <c r="AU40" i="7"/>
  <c r="I161" i="7"/>
  <c r="AI30" i="7"/>
  <c r="C131" i="7"/>
  <c r="AI21" i="7"/>
  <c r="C104" i="7"/>
  <c r="D61" i="6"/>
  <c r="F61" i="6"/>
  <c r="D53" i="6"/>
  <c r="D41" i="6"/>
  <c r="F41" i="6"/>
  <c r="G189" i="6"/>
  <c r="G150" i="6"/>
  <c r="G148" i="6"/>
  <c r="G146" i="6"/>
  <c r="G144" i="6"/>
  <c r="G142" i="6"/>
  <c r="G140" i="6"/>
  <c r="G138" i="6"/>
  <c r="G136" i="6"/>
  <c r="G134" i="6"/>
  <c r="G132" i="6"/>
  <c r="G126" i="6"/>
  <c r="G98" i="6"/>
  <c r="G36" i="6"/>
  <c r="G26" i="6"/>
  <c r="G22" i="6"/>
  <c r="F87" i="6"/>
  <c r="F85" i="6"/>
  <c r="F83" i="6"/>
  <c r="F81" i="6"/>
  <c r="F79" i="6"/>
  <c r="G186" i="6"/>
  <c r="G123" i="6"/>
  <c r="F73" i="6"/>
  <c r="F71" i="6"/>
  <c r="F69" i="6"/>
  <c r="F67" i="6"/>
  <c r="F63" i="6"/>
  <c r="F59" i="6"/>
  <c r="F55" i="6"/>
  <c r="F49" i="6"/>
  <c r="F47" i="6"/>
  <c r="F43" i="6"/>
  <c r="F37" i="6"/>
  <c r="F35" i="6"/>
  <c r="F31" i="6"/>
  <c r="F27" i="6"/>
  <c r="F23" i="6"/>
  <c r="G192" i="6"/>
  <c r="G184" i="6"/>
  <c r="G163" i="6"/>
  <c r="G161" i="6"/>
  <c r="G159" i="6"/>
  <c r="G157" i="6"/>
  <c r="G153" i="6"/>
  <c r="G21" i="6"/>
  <c r="F183" i="6"/>
  <c r="F181" i="6"/>
  <c r="F179" i="6"/>
  <c r="F177" i="6"/>
  <c r="F175" i="6"/>
  <c r="F173" i="6"/>
  <c r="F171" i="6"/>
  <c r="F169" i="6"/>
  <c r="F167" i="6"/>
  <c r="F150" i="6"/>
  <c r="F148" i="6"/>
  <c r="F146" i="6"/>
  <c r="F144" i="6"/>
  <c r="F142" i="6"/>
  <c r="F140" i="6"/>
  <c r="F138" i="6"/>
  <c r="F136" i="6"/>
  <c r="F134" i="6"/>
  <c r="F132" i="6"/>
  <c r="F130" i="6"/>
  <c r="F128" i="6"/>
  <c r="F126" i="6"/>
  <c r="F120" i="6"/>
  <c r="F118" i="6"/>
  <c r="F116" i="6"/>
  <c r="F114" i="6"/>
  <c r="F110" i="6"/>
  <c r="F106" i="6"/>
  <c r="F104" i="6"/>
  <c r="F98" i="6"/>
  <c r="F96" i="6"/>
  <c r="F92" i="6"/>
  <c r="F72" i="6"/>
  <c r="F70" i="6"/>
  <c r="F68" i="6"/>
  <c r="F66" i="6"/>
  <c r="F64" i="6"/>
  <c r="F62" i="6"/>
  <c r="F60" i="6"/>
  <c r="F58" i="6"/>
  <c r="F56" i="6"/>
  <c r="F50" i="6"/>
  <c r="F48" i="6"/>
  <c r="F46" i="6"/>
  <c r="F44" i="6"/>
  <c r="F42" i="6"/>
  <c r="F38" i="6"/>
  <c r="F36" i="6"/>
  <c r="F34" i="6"/>
  <c r="F26" i="6"/>
  <c r="F24" i="6"/>
  <c r="F22" i="6"/>
  <c r="F185" i="6"/>
  <c r="F166" i="6"/>
  <c r="F160" i="6"/>
  <c r="F158" i="6"/>
  <c r="F156" i="6"/>
  <c r="F152" i="6"/>
  <c r="G87" i="6"/>
  <c r="G83" i="6"/>
  <c r="G79" i="6"/>
  <c r="F190" i="6"/>
  <c r="F186" i="6"/>
  <c r="F182" i="6"/>
  <c r="F180" i="6"/>
  <c r="F178" i="6"/>
  <c r="F176" i="6"/>
  <c r="F174" i="6"/>
  <c r="F172" i="6"/>
  <c r="F170" i="6"/>
  <c r="F168" i="6"/>
  <c r="F151" i="6"/>
  <c r="F147" i="6"/>
  <c r="F143" i="6"/>
  <c r="F139" i="6"/>
  <c r="F135" i="6"/>
  <c r="F131" i="6"/>
  <c r="F125" i="6"/>
  <c r="F121" i="6"/>
  <c r="F117" i="6"/>
  <c r="F113" i="6"/>
  <c r="F109" i="6"/>
  <c r="F105" i="6"/>
  <c r="F103" i="6"/>
  <c r="F99" i="6"/>
  <c r="F91" i="6"/>
  <c r="G73" i="6"/>
  <c r="G71" i="6"/>
  <c r="G69" i="6"/>
  <c r="G67" i="6"/>
  <c r="G65" i="6"/>
  <c r="G63" i="6"/>
  <c r="G59" i="6"/>
  <c r="G57" i="6"/>
  <c r="G55" i="6"/>
  <c r="G47" i="6"/>
  <c r="G45" i="6"/>
  <c r="G43" i="6"/>
  <c r="F192" i="6"/>
  <c r="F184" i="6"/>
  <c r="F163" i="6"/>
  <c r="F161" i="6"/>
  <c r="F159" i="6"/>
  <c r="F157" i="6"/>
  <c r="F155" i="6"/>
  <c r="F153" i="6"/>
  <c r="F86" i="6"/>
  <c r="F82" i="6"/>
  <c r="F78" i="6"/>
  <c r="F76" i="6"/>
  <c r="F21" i="6"/>
  <c r="AI36" i="7"/>
  <c r="C149" i="7"/>
  <c r="AU36" i="7"/>
  <c r="I149" i="7"/>
  <c r="AL22" i="7"/>
  <c r="E106" i="7"/>
  <c r="AH22" i="7"/>
  <c r="C106" i="7"/>
  <c r="AL38" i="7"/>
  <c r="E154" i="7"/>
  <c r="AI44" i="7"/>
  <c r="C173" i="7"/>
  <c r="AG37" i="7"/>
  <c r="B152" i="7"/>
  <c r="AQ42" i="7"/>
  <c r="G167" i="7"/>
  <c r="AU42" i="7"/>
  <c r="I167" i="7"/>
  <c r="AM25" i="7"/>
  <c r="E116" i="7"/>
  <c r="AK25" i="7"/>
  <c r="D116" i="7"/>
  <c r="AQ39" i="7"/>
  <c r="G158" i="7"/>
  <c r="AU39" i="7"/>
  <c r="I158" i="7"/>
  <c r="AI25" i="7"/>
  <c r="C116" i="7"/>
  <c r="AI26" i="7"/>
  <c r="C119" i="7"/>
  <c r="L193" i="1"/>
  <c r="AQ36" i="7"/>
  <c r="G149" i="7"/>
  <c r="AM21" i="7"/>
  <c r="E104" i="7"/>
  <c r="AG21" i="7"/>
  <c r="B104" i="7"/>
  <c r="AS21" i="7"/>
  <c r="H104" i="7"/>
  <c r="AI29" i="7"/>
  <c r="C128" i="7"/>
  <c r="AQ29" i="7"/>
  <c r="G128" i="7"/>
  <c r="AM38" i="7"/>
  <c r="E155" i="7"/>
  <c r="AQ38" i="7"/>
  <c r="G155" i="7"/>
  <c r="AO33" i="7"/>
  <c r="F140" i="7"/>
  <c r="AS33" i="7"/>
  <c r="H140" i="7"/>
  <c r="AI19" i="7"/>
  <c r="C98" i="7"/>
  <c r="AK33" i="7"/>
  <c r="D140" i="7"/>
  <c r="AG27" i="7"/>
  <c r="B122" i="7"/>
  <c r="AK27" i="7"/>
  <c r="D122" i="7"/>
  <c r="AI27" i="7"/>
  <c r="C122" i="7"/>
  <c r="AM27" i="7"/>
  <c r="E122" i="7"/>
  <c r="AI41" i="7"/>
  <c r="C164" i="7"/>
  <c r="AM41" i="7"/>
  <c r="E164" i="7"/>
  <c r="BE24" i="1"/>
  <c r="BI24" i="1"/>
  <c r="K124" i="1"/>
  <c r="BH24" i="1"/>
  <c r="K123" i="1"/>
  <c r="BG24" i="1"/>
  <c r="BK24" i="1"/>
  <c r="L124" i="1"/>
  <c r="BJ24" i="1"/>
  <c r="L123" i="1"/>
  <c r="BK45" i="1"/>
  <c r="L187" i="1"/>
  <c r="N193" i="1"/>
  <c r="AG35" i="7"/>
  <c r="B146" i="7"/>
  <c r="AK35" i="7"/>
  <c r="D146" i="7"/>
  <c r="AI35" i="7"/>
  <c r="C146" i="7"/>
  <c r="AM35" i="7"/>
  <c r="E146" i="7"/>
  <c r="AM36" i="7"/>
  <c r="E149" i="7"/>
  <c r="AE37" i="7"/>
  <c r="AH37" i="7"/>
  <c r="C151" i="7"/>
  <c r="AL40" i="7"/>
  <c r="E160" i="7"/>
  <c r="BG43" i="1"/>
  <c r="BJ25" i="1"/>
  <c r="L126" i="1"/>
  <c r="BG25" i="1"/>
  <c r="BO25" i="1"/>
  <c r="N127" i="1"/>
  <c r="BJ4" i="1"/>
  <c r="L63" i="1"/>
  <c r="BG4" i="1"/>
  <c r="BG39" i="1"/>
  <c r="AM42" i="7"/>
  <c r="E167" i="7"/>
  <c r="AI42" i="7"/>
  <c r="C167" i="7"/>
  <c r="AK42" i="7"/>
  <c r="D167" i="7"/>
  <c r="AG42" i="7"/>
  <c r="B167" i="7"/>
  <c r="BK41" i="1"/>
  <c r="L175" i="1"/>
  <c r="BO45" i="1"/>
  <c r="BO41" i="1"/>
  <c r="N175" i="1"/>
  <c r="BI41" i="1"/>
  <c r="K175" i="1"/>
  <c r="BM41" i="1"/>
  <c r="M175" i="1"/>
  <c r="BI37" i="1"/>
  <c r="K163" i="1"/>
  <c r="BM37" i="1"/>
  <c r="M163" i="1"/>
  <c r="BW37" i="1"/>
  <c r="BO37" i="1"/>
  <c r="BI44" i="1"/>
  <c r="K172" i="1"/>
  <c r="BM44" i="1"/>
  <c r="M172" i="1"/>
  <c r="BK44" i="1"/>
  <c r="L172" i="1"/>
  <c r="BO44" i="1"/>
  <c r="N172" i="1"/>
  <c r="BI43" i="1"/>
  <c r="BE39" i="1"/>
  <c r="BI39" i="1"/>
  <c r="K169" i="1"/>
  <c r="BM43" i="1"/>
  <c r="BM39" i="1"/>
  <c r="M169" i="1"/>
  <c r="BS19" i="1"/>
  <c r="P109" i="1"/>
  <c r="BW19" i="1"/>
  <c r="R109" i="1"/>
  <c r="BK19" i="1"/>
  <c r="L109" i="1"/>
  <c r="BO19" i="1"/>
  <c r="N109" i="1"/>
  <c r="G160" i="1"/>
  <c r="F160" i="1"/>
  <c r="BO38" i="1"/>
  <c r="N154" i="1"/>
  <c r="AS25" i="1"/>
  <c r="D127" i="1"/>
  <c r="AO25" i="1"/>
  <c r="B127" i="1"/>
  <c r="BS31" i="1"/>
  <c r="BK31" i="1"/>
  <c r="BS29" i="1"/>
  <c r="P133" i="1"/>
  <c r="BK29" i="1"/>
  <c r="L133" i="1"/>
  <c r="BS33" i="1"/>
  <c r="P145" i="1"/>
  <c r="BK33" i="1"/>
  <c r="L145" i="1"/>
  <c r="AU25" i="1"/>
  <c r="E127" i="1"/>
  <c r="AQ25" i="1"/>
  <c r="C127" i="1"/>
  <c r="BQ29" i="1"/>
  <c r="O133" i="1"/>
  <c r="BI29" i="1"/>
  <c r="K133" i="1"/>
  <c r="BQ28" i="1"/>
  <c r="O130" i="1"/>
  <c r="BI28" i="1"/>
  <c r="K130" i="1"/>
  <c r="BS30" i="1"/>
  <c r="BK30" i="1"/>
  <c r="L142" i="1"/>
  <c r="BS28" i="1"/>
  <c r="P130" i="1"/>
  <c r="BK28" i="1"/>
  <c r="L130" i="1"/>
  <c r="BR25" i="1"/>
  <c r="P126" i="1"/>
  <c r="BE25" i="1"/>
  <c r="BM25" i="1"/>
  <c r="M127" i="1"/>
  <c r="BP25" i="1"/>
  <c r="O126" i="1"/>
  <c r="BK37" i="1"/>
  <c r="L151" i="1"/>
  <c r="BS37" i="1"/>
  <c r="K151" i="1"/>
  <c r="BK38" i="1"/>
  <c r="L154" i="1"/>
  <c r="BJ39" i="1"/>
  <c r="L156" i="1"/>
  <c r="AG44" i="7"/>
  <c r="B173" i="7"/>
  <c r="AK44" i="7"/>
  <c r="D173" i="7"/>
  <c r="AK40" i="7"/>
  <c r="D161" i="7"/>
  <c r="AG40" i="7"/>
  <c r="B161" i="7"/>
  <c r="AK45" i="7"/>
  <c r="D176" i="7"/>
  <c r="AO45" i="7"/>
  <c r="F176" i="7"/>
  <c r="AM45" i="7"/>
  <c r="E176" i="7"/>
  <c r="AQ45" i="7"/>
  <c r="G176" i="7"/>
  <c r="AI43" i="7"/>
  <c r="C170" i="7"/>
  <c r="AM43" i="7"/>
  <c r="E170" i="7"/>
  <c r="AI39" i="7"/>
  <c r="C158" i="7"/>
  <c r="AM39" i="7"/>
  <c r="E158" i="7"/>
  <c r="AG38" i="7"/>
  <c r="B155" i="7"/>
  <c r="AK38" i="7"/>
  <c r="D155" i="7"/>
  <c r="AO37" i="7"/>
  <c r="F152" i="7"/>
  <c r="AK37" i="7"/>
  <c r="D152" i="7"/>
  <c r="AQ37" i="7"/>
  <c r="G152" i="7"/>
  <c r="AM37" i="7"/>
  <c r="E152" i="7"/>
  <c r="BL4" i="1"/>
  <c r="M63" i="1"/>
  <c r="BE4" i="1"/>
  <c r="BN4" i="1"/>
  <c r="N63" i="1"/>
  <c r="BD5" i="1"/>
  <c r="BA5" i="1"/>
  <c r="H67" i="1"/>
  <c r="BF5" i="1"/>
  <c r="BG5" i="1"/>
  <c r="BD11" i="1"/>
  <c r="AW7" i="1"/>
  <c r="F73" i="1"/>
  <c r="BD7" i="1"/>
  <c r="BA6" i="1"/>
  <c r="H70" i="1"/>
  <c r="BD6" i="1"/>
  <c r="BL11" i="1"/>
  <c r="M84" i="1"/>
  <c r="D191" i="6"/>
  <c r="E190" i="6"/>
  <c r="G190" i="6"/>
  <c r="E183" i="6"/>
  <c r="G183" i="6"/>
  <c r="E181" i="6"/>
  <c r="G181" i="6"/>
  <c r="E179" i="6"/>
  <c r="G179" i="6"/>
  <c r="E177" i="6"/>
  <c r="G177" i="6"/>
  <c r="E175" i="6"/>
  <c r="G175" i="6"/>
  <c r="E173" i="6"/>
  <c r="G173" i="6"/>
  <c r="E171" i="6"/>
  <c r="G171" i="6"/>
  <c r="E169" i="6"/>
  <c r="G169" i="6"/>
  <c r="E167" i="6"/>
  <c r="G167" i="6"/>
  <c r="E182" i="6"/>
  <c r="G182" i="6"/>
  <c r="E180" i="6"/>
  <c r="G180" i="6"/>
  <c r="E178" i="6"/>
  <c r="G178" i="6"/>
  <c r="E176" i="6"/>
  <c r="G176" i="6"/>
  <c r="E174" i="6"/>
  <c r="G174" i="6"/>
  <c r="E172" i="6"/>
  <c r="G172" i="6"/>
  <c r="E170" i="6"/>
  <c r="G170" i="6"/>
  <c r="E168" i="6"/>
  <c r="G168" i="6"/>
  <c r="E109" i="6"/>
  <c r="G109" i="6"/>
  <c r="E105" i="6"/>
  <c r="G105" i="6"/>
  <c r="E103" i="6"/>
  <c r="G103" i="6"/>
  <c r="E99" i="6"/>
  <c r="G99" i="6"/>
  <c r="E91" i="6"/>
  <c r="G91" i="6"/>
  <c r="E130" i="6"/>
  <c r="G130" i="6"/>
  <c r="E120" i="6"/>
  <c r="G120" i="6"/>
  <c r="E118" i="6"/>
  <c r="G118" i="6"/>
  <c r="E116" i="6"/>
  <c r="G116" i="6"/>
  <c r="E114" i="6"/>
  <c r="G114" i="6"/>
  <c r="E110" i="6"/>
  <c r="G110" i="6"/>
  <c r="E106" i="6"/>
  <c r="G106" i="6"/>
  <c r="E96" i="6"/>
  <c r="G96" i="6"/>
  <c r="E92" i="6"/>
  <c r="G92" i="6"/>
  <c r="E151" i="6"/>
  <c r="G151" i="6"/>
  <c r="E149" i="6"/>
  <c r="G149" i="6"/>
  <c r="E147" i="6"/>
  <c r="G147" i="6"/>
  <c r="E145" i="6"/>
  <c r="G145" i="6"/>
  <c r="E143" i="6"/>
  <c r="G143" i="6"/>
  <c r="E141" i="6"/>
  <c r="G141" i="6"/>
  <c r="E139" i="6"/>
  <c r="G139" i="6"/>
  <c r="E137" i="6"/>
  <c r="G137" i="6"/>
  <c r="E135" i="6"/>
  <c r="G135" i="6"/>
  <c r="E133" i="6"/>
  <c r="G133" i="6"/>
  <c r="E131" i="6"/>
  <c r="G131" i="6"/>
  <c r="E128" i="6"/>
  <c r="G128" i="6"/>
  <c r="E125" i="6"/>
  <c r="G125" i="6"/>
  <c r="E121" i="6"/>
  <c r="G121" i="6"/>
  <c r="E119" i="6"/>
  <c r="G119" i="6"/>
  <c r="E117" i="6"/>
  <c r="G117" i="6"/>
  <c r="E115" i="6"/>
  <c r="G115" i="6"/>
  <c r="E113" i="6"/>
  <c r="G113" i="6"/>
  <c r="E104" i="6"/>
  <c r="G104" i="6"/>
  <c r="E97" i="6"/>
  <c r="G97" i="6"/>
  <c r="E95" i="6"/>
  <c r="G95" i="6"/>
  <c r="E93" i="6"/>
  <c r="G93" i="6"/>
  <c r="D129" i="6"/>
  <c r="D127" i="6"/>
  <c r="D124" i="6"/>
  <c r="D122" i="6"/>
  <c r="F122" i="6"/>
  <c r="D112" i="6"/>
  <c r="D111" i="6"/>
  <c r="D108" i="6"/>
  <c r="D107" i="6"/>
  <c r="D102" i="6"/>
  <c r="F102" i="6"/>
  <c r="D101" i="6"/>
  <c r="D94" i="6"/>
  <c r="D100" i="6"/>
  <c r="E50" i="6"/>
  <c r="G50" i="6"/>
  <c r="E46" i="6"/>
  <c r="G46" i="6"/>
  <c r="E44" i="6"/>
  <c r="G44" i="6"/>
  <c r="E42" i="6"/>
  <c r="G42" i="6"/>
  <c r="E38" i="6"/>
  <c r="G38" i="6"/>
  <c r="E34" i="6"/>
  <c r="G34" i="6"/>
  <c r="E24" i="6"/>
  <c r="G24" i="6"/>
  <c r="E49" i="6"/>
  <c r="G49" i="6"/>
  <c r="E37" i="6"/>
  <c r="G37" i="6"/>
  <c r="E31" i="6"/>
  <c r="G31" i="6"/>
  <c r="E27" i="6"/>
  <c r="G27" i="6"/>
  <c r="E23" i="6"/>
  <c r="G23" i="6"/>
  <c r="E74" i="6"/>
  <c r="G74" i="6"/>
  <c r="E72" i="6"/>
  <c r="G72" i="6"/>
  <c r="E70" i="6"/>
  <c r="G70" i="6"/>
  <c r="E68" i="6"/>
  <c r="G68" i="6"/>
  <c r="E66" i="6"/>
  <c r="G66" i="6"/>
  <c r="E64" i="6"/>
  <c r="G64" i="6"/>
  <c r="E62" i="6"/>
  <c r="G62" i="6"/>
  <c r="E60" i="6"/>
  <c r="G60" i="6"/>
  <c r="E58" i="6"/>
  <c r="G58" i="6"/>
  <c r="E56" i="6"/>
  <c r="G56" i="6"/>
  <c r="E53" i="6"/>
  <c r="E48" i="6"/>
  <c r="G48" i="6"/>
  <c r="E35" i="6"/>
  <c r="G35" i="6"/>
  <c r="E25" i="6"/>
  <c r="G25" i="6"/>
  <c r="D54" i="6"/>
  <c r="F54" i="6"/>
  <c r="D52" i="6"/>
  <c r="F52" i="6"/>
  <c r="D51" i="6"/>
  <c r="F51" i="6"/>
  <c r="D40" i="6"/>
  <c r="D39" i="6"/>
  <c r="D33" i="6"/>
  <c r="F33" i="6"/>
  <c r="D30" i="6"/>
  <c r="F30" i="6"/>
  <c r="D29" i="6"/>
  <c r="D32" i="6"/>
  <c r="F32" i="6"/>
  <c r="D28" i="6"/>
  <c r="E86" i="6"/>
  <c r="G86" i="6"/>
  <c r="E82" i="6"/>
  <c r="G82" i="6"/>
  <c r="E78" i="6"/>
  <c r="G78" i="6"/>
  <c r="E185" i="6"/>
  <c r="G185" i="6"/>
  <c r="E166" i="6"/>
  <c r="G166" i="6"/>
  <c r="E162" i="6"/>
  <c r="G162" i="6"/>
  <c r="E160" i="6"/>
  <c r="G160" i="6"/>
  <c r="E158" i="6"/>
  <c r="G158" i="6"/>
  <c r="E156" i="6"/>
  <c r="G156" i="6"/>
  <c r="E154" i="6"/>
  <c r="G154" i="6"/>
  <c r="E152" i="6"/>
  <c r="G152" i="6"/>
  <c r="E85" i="6"/>
  <c r="G85" i="6"/>
  <c r="E81" i="6"/>
  <c r="G81" i="6"/>
  <c r="E77" i="6"/>
  <c r="G77" i="6"/>
  <c r="D90" i="6"/>
  <c r="F90" i="6"/>
  <c r="D84" i="6"/>
  <c r="D80" i="6"/>
  <c r="F80" i="6"/>
  <c r="D75" i="6"/>
  <c r="E155" i="6"/>
  <c r="G155" i="6"/>
  <c r="E76" i="6"/>
  <c r="G76" i="6"/>
  <c r="AJ1" i="1"/>
  <c r="AL1" i="1"/>
  <c r="AF50" i="1"/>
  <c r="M130" i="1"/>
  <c r="M136" i="1"/>
  <c r="N130" i="1"/>
  <c r="N136" i="1"/>
  <c r="K156" i="1"/>
  <c r="K165" i="1"/>
  <c r="R184" i="1"/>
  <c r="R193" i="1"/>
  <c r="L168" i="1"/>
  <c r="L177" i="1"/>
  <c r="M156" i="1"/>
  <c r="M165" i="1"/>
  <c r="P184" i="1"/>
  <c r="P193" i="1"/>
  <c r="L165" i="1"/>
  <c r="R154" i="1"/>
  <c r="R163" i="1"/>
  <c r="O151" i="1"/>
  <c r="O160" i="1"/>
  <c r="P151" i="1"/>
  <c r="P160" i="1"/>
  <c r="P154" i="1"/>
  <c r="P163" i="1"/>
  <c r="M151" i="1"/>
  <c r="M160" i="1"/>
  <c r="N151" i="1"/>
  <c r="N160" i="1"/>
  <c r="P169" i="1"/>
  <c r="P178" i="1"/>
  <c r="P136" i="1"/>
  <c r="P139" i="1"/>
  <c r="N163" i="1"/>
  <c r="N184" i="1"/>
  <c r="K181" i="1"/>
  <c r="K178" i="1"/>
  <c r="P142" i="1"/>
  <c r="K160" i="1"/>
  <c r="BO43" i="1"/>
  <c r="N181" i="1"/>
  <c r="M184" i="1"/>
  <c r="L160" i="1"/>
  <c r="Q151" i="1"/>
  <c r="Q160" i="1"/>
  <c r="R151" i="1"/>
  <c r="R160" i="1"/>
  <c r="L136" i="1"/>
  <c r="L139" i="1"/>
  <c r="L163" i="1"/>
  <c r="L184" i="1"/>
  <c r="BK43" i="1"/>
  <c r="L181" i="1"/>
  <c r="O139" i="1"/>
  <c r="O136" i="1"/>
  <c r="K184" i="1"/>
  <c r="M181" i="1"/>
  <c r="M178" i="1"/>
  <c r="N187" i="1"/>
  <c r="K139" i="1"/>
  <c r="K136" i="1"/>
  <c r="G53" i="6"/>
  <c r="F29" i="6"/>
  <c r="F84" i="6"/>
  <c r="F101" i="6"/>
  <c r="F127" i="6"/>
  <c r="E41" i="6"/>
  <c r="G41" i="6"/>
  <c r="E61" i="6"/>
  <c r="G61" i="6"/>
  <c r="F94" i="6"/>
  <c r="F100" i="6"/>
  <c r="F108" i="6"/>
  <c r="F112" i="6"/>
  <c r="F124" i="6"/>
  <c r="F39" i="6"/>
  <c r="F53" i="6"/>
  <c r="F75" i="6"/>
  <c r="F191" i="6"/>
  <c r="F107" i="6"/>
  <c r="F111" i="6"/>
  <c r="F129" i="6"/>
  <c r="F28" i="6"/>
  <c r="F40" i="6"/>
  <c r="AI37" i="7"/>
  <c r="C152" i="7"/>
  <c r="AU37" i="7"/>
  <c r="I152" i="7"/>
  <c r="AG50" i="1"/>
  <c r="AH50" i="1"/>
  <c r="BK39" i="1"/>
  <c r="L169" i="1"/>
  <c r="BO39" i="1"/>
  <c r="N169" i="1"/>
  <c r="AN2" i="1"/>
  <c r="H3" i="1"/>
  <c r="BQ25" i="1"/>
  <c r="O127" i="1"/>
  <c r="BI25" i="1"/>
  <c r="K127" i="1"/>
  <c r="BS25" i="1"/>
  <c r="P127" i="1"/>
  <c r="BK25" i="1"/>
  <c r="L127" i="1"/>
  <c r="BH11" i="1"/>
  <c r="K84" i="1"/>
  <c r="BH5" i="1"/>
  <c r="K66" i="1"/>
  <c r="BH6" i="1"/>
  <c r="K69" i="1"/>
  <c r="BE5" i="1"/>
  <c r="BU5" i="1"/>
  <c r="Q67" i="1"/>
  <c r="BO4" i="1"/>
  <c r="N64" i="1"/>
  <c r="BK4" i="1"/>
  <c r="L64" i="1"/>
  <c r="BM4" i="1"/>
  <c r="M64" i="1"/>
  <c r="BI4" i="1"/>
  <c r="K64" i="1"/>
  <c r="BL7" i="1"/>
  <c r="M72" i="1"/>
  <c r="BH7" i="1"/>
  <c r="K72" i="1"/>
  <c r="BC5" i="1"/>
  <c r="I67" i="1"/>
  <c r="I3" i="1"/>
  <c r="BI5" i="1"/>
  <c r="K67" i="1"/>
  <c r="BM5" i="1"/>
  <c r="M67" i="1"/>
  <c r="BJ5" i="1"/>
  <c r="L66" i="1"/>
  <c r="BW5" i="1"/>
  <c r="R67" i="1"/>
  <c r="BC6" i="1"/>
  <c r="I70" i="1"/>
  <c r="BF6" i="1"/>
  <c r="AY7" i="1"/>
  <c r="G73" i="1"/>
  <c r="BF7" i="1"/>
  <c r="BL6" i="1"/>
  <c r="M69" i="1"/>
  <c r="BE6" i="1"/>
  <c r="BP7" i="1"/>
  <c r="O72" i="1"/>
  <c r="BM11" i="1"/>
  <c r="M85" i="1"/>
  <c r="BN11" i="1"/>
  <c r="N84" i="1"/>
  <c r="E191" i="6"/>
  <c r="G191" i="6"/>
  <c r="E100" i="6"/>
  <c r="G100" i="6"/>
  <c r="E101" i="6"/>
  <c r="G101" i="6"/>
  <c r="E107" i="6"/>
  <c r="G107" i="6"/>
  <c r="E112" i="6"/>
  <c r="G112" i="6"/>
  <c r="E124" i="6"/>
  <c r="G124" i="6"/>
  <c r="E129" i="6"/>
  <c r="G129" i="6"/>
  <c r="E94" i="6"/>
  <c r="G94" i="6"/>
  <c r="E102" i="6"/>
  <c r="G102" i="6"/>
  <c r="E108" i="6"/>
  <c r="G108" i="6"/>
  <c r="E111" i="6"/>
  <c r="G111" i="6"/>
  <c r="E122" i="6"/>
  <c r="G122" i="6"/>
  <c r="E127" i="6"/>
  <c r="G127" i="6"/>
  <c r="E28" i="6"/>
  <c r="G28" i="6"/>
  <c r="E29" i="6"/>
  <c r="G29" i="6"/>
  <c r="E39" i="6"/>
  <c r="G39" i="6"/>
  <c r="E52" i="6"/>
  <c r="G52" i="6"/>
  <c r="E32" i="6"/>
  <c r="G32" i="6"/>
  <c r="E30" i="6"/>
  <c r="G30" i="6"/>
  <c r="E33" i="6"/>
  <c r="G33" i="6"/>
  <c r="E40" i="6"/>
  <c r="G40" i="6"/>
  <c r="E51" i="6"/>
  <c r="G51" i="6"/>
  <c r="E54" i="6"/>
  <c r="G54" i="6"/>
  <c r="E80" i="6"/>
  <c r="G80" i="6"/>
  <c r="E90" i="6"/>
  <c r="G90" i="6"/>
  <c r="E75" i="6"/>
  <c r="G75" i="6"/>
  <c r="E84" i="6"/>
  <c r="G84" i="6"/>
  <c r="AI50" i="1"/>
  <c r="AL50" i="1"/>
  <c r="K157" i="1"/>
  <c r="K166" i="1"/>
  <c r="L157" i="1"/>
  <c r="L166" i="1"/>
  <c r="L178" i="1"/>
  <c r="N178" i="1"/>
  <c r="M157" i="1"/>
  <c r="M166" i="1"/>
  <c r="N157" i="1"/>
  <c r="N166" i="1"/>
  <c r="BF11" i="1"/>
  <c r="AT50" i="1"/>
  <c r="AJ50" i="1"/>
  <c r="AR50" i="1"/>
  <c r="BJ6" i="1"/>
  <c r="L69" i="1"/>
  <c r="BG6" i="1"/>
  <c r="BI7" i="1"/>
  <c r="K73" i="1"/>
  <c r="BI11" i="1"/>
  <c r="K85" i="1"/>
  <c r="BN7" i="1"/>
  <c r="N72" i="1"/>
  <c r="BJ7" i="1"/>
  <c r="L72" i="1"/>
  <c r="BU6" i="1"/>
  <c r="Q70" i="1"/>
  <c r="BQ6" i="1"/>
  <c r="O70" i="1"/>
  <c r="BK5" i="1"/>
  <c r="L67" i="1"/>
  <c r="BO5" i="1"/>
  <c r="N67" i="1"/>
  <c r="BM6" i="1"/>
  <c r="M70" i="1"/>
  <c r="BI6" i="1"/>
  <c r="K70" i="1"/>
  <c r="BD14" i="1"/>
  <c r="BD8" i="1"/>
  <c r="BD16" i="1"/>
  <c r="AN50" i="1"/>
  <c r="AK50" i="1"/>
  <c r="BD50" i="1"/>
  <c r="BD9" i="1"/>
  <c r="AW15" i="1"/>
  <c r="F97" i="1"/>
  <c r="BD15" i="1"/>
  <c r="BH15" i="1"/>
  <c r="K96" i="1"/>
  <c r="BD18" i="1"/>
  <c r="BD12" i="1"/>
  <c r="BD17" i="1"/>
  <c r="BK7" i="1"/>
  <c r="L73" i="1"/>
  <c r="BR7" i="1"/>
  <c r="P72" i="1"/>
  <c r="BN6" i="1"/>
  <c r="N69" i="1"/>
  <c r="AW10" i="1"/>
  <c r="F82" i="1"/>
  <c r="BD10" i="1"/>
  <c r="BD13" i="1"/>
  <c r="BF8" i="1"/>
  <c r="BF14" i="1"/>
  <c r="BF13" i="1"/>
  <c r="BG13" i="1"/>
  <c r="AY10" i="1"/>
  <c r="G82" i="1"/>
  <c r="BF10" i="1"/>
  <c r="BF16" i="1"/>
  <c r="AP50" i="1"/>
  <c r="BF50" i="1"/>
  <c r="BN50" i="1"/>
  <c r="N198" i="1"/>
  <c r="BM7" i="1"/>
  <c r="M73" i="1"/>
  <c r="BQ7" i="1"/>
  <c r="O73" i="1"/>
  <c r="BO11" i="1"/>
  <c r="N85" i="1"/>
  <c r="AW50" i="1"/>
  <c r="F199" i="1"/>
  <c r="BA50" i="1"/>
  <c r="H199" i="1"/>
  <c r="BJ11" i="1"/>
  <c r="L84" i="1"/>
  <c r="BK11" i="1"/>
  <c r="L85" i="1"/>
  <c r="AM50" i="1"/>
  <c r="BJ14" i="1"/>
  <c r="L93" i="1"/>
  <c r="BG14" i="1"/>
  <c r="BJ10" i="1"/>
  <c r="L81" i="1"/>
  <c r="BG10" i="1"/>
  <c r="BJ8" i="1"/>
  <c r="L75" i="1"/>
  <c r="BG8" i="1"/>
  <c r="BL50" i="1"/>
  <c r="M198" i="1"/>
  <c r="BG50" i="1"/>
  <c r="BH12" i="1"/>
  <c r="K87" i="1"/>
  <c r="BH9" i="1"/>
  <c r="K78" i="1"/>
  <c r="BH14" i="1"/>
  <c r="K93" i="1"/>
  <c r="BH10" i="1"/>
  <c r="K81" i="1"/>
  <c r="BH8" i="1"/>
  <c r="K75" i="1"/>
  <c r="AQ50" i="1"/>
  <c r="AU50" i="1"/>
  <c r="AO50" i="1"/>
  <c r="AS50" i="1"/>
  <c r="BW6" i="1"/>
  <c r="R70" i="1"/>
  <c r="BS6" i="1"/>
  <c r="P70" i="1"/>
  <c r="BP13" i="1"/>
  <c r="O90" i="1"/>
  <c r="BH13" i="1"/>
  <c r="K90" i="1"/>
  <c r="BR13" i="1"/>
  <c r="P90" i="1"/>
  <c r="BJ13" i="1"/>
  <c r="L90" i="1"/>
  <c r="AY8" i="1"/>
  <c r="G76" i="1"/>
  <c r="AW8" i="1"/>
  <c r="F76" i="1"/>
  <c r="AY14" i="1"/>
  <c r="G94" i="1"/>
  <c r="AW14" i="1"/>
  <c r="F94" i="1"/>
  <c r="BO6" i="1"/>
  <c r="N70" i="1"/>
  <c r="BK6" i="1"/>
  <c r="L70" i="1"/>
  <c r="BF18" i="1"/>
  <c r="AY15" i="1"/>
  <c r="G97" i="1"/>
  <c r="BF9" i="1"/>
  <c r="BJ16" i="1"/>
  <c r="L99" i="1"/>
  <c r="BK16" i="1"/>
  <c r="L100" i="1"/>
  <c r="BN8" i="1"/>
  <c r="N75" i="1"/>
  <c r="BL13" i="1"/>
  <c r="M90" i="1"/>
  <c r="BE13" i="1"/>
  <c r="BL10" i="1"/>
  <c r="M81" i="1"/>
  <c r="BE10" i="1"/>
  <c r="BO7" i="1"/>
  <c r="N73" i="1"/>
  <c r="BS7" i="1"/>
  <c r="P73" i="1"/>
  <c r="BH17" i="1"/>
  <c r="K102" i="1"/>
  <c r="BI17" i="1"/>
  <c r="K103" i="1"/>
  <c r="BL15" i="1"/>
  <c r="M96" i="1"/>
  <c r="BE15" i="1"/>
  <c r="BI15" i="1"/>
  <c r="K97" i="1"/>
  <c r="BH16" i="1"/>
  <c r="K99" i="1"/>
  <c r="BI16" i="1"/>
  <c r="K100" i="1"/>
  <c r="BL8" i="1"/>
  <c r="M75" i="1"/>
  <c r="BE8" i="1"/>
  <c r="BF17" i="1"/>
  <c r="BF12" i="1"/>
  <c r="BJ50" i="1"/>
  <c r="L198" i="1"/>
  <c r="BN10" i="1"/>
  <c r="N81" i="1"/>
  <c r="BK10" i="1"/>
  <c r="L82" i="1"/>
  <c r="BN13" i="1"/>
  <c r="N90" i="1"/>
  <c r="BS13" i="1"/>
  <c r="P91" i="1"/>
  <c r="BR14" i="1"/>
  <c r="P93" i="1"/>
  <c r="BL12" i="1"/>
  <c r="M87" i="1"/>
  <c r="BE12" i="1"/>
  <c r="BH18" i="1"/>
  <c r="K105" i="1"/>
  <c r="BI18" i="1"/>
  <c r="K106" i="1"/>
  <c r="BL9" i="1"/>
  <c r="M78" i="1"/>
  <c r="BH50" i="1"/>
  <c r="K198" i="1"/>
  <c r="BE50" i="1"/>
  <c r="BP14" i="1"/>
  <c r="O93" i="1"/>
  <c r="BE14" i="1"/>
  <c r="AY50" i="1"/>
  <c r="G199" i="1"/>
  <c r="BC50" i="1"/>
  <c r="I199" i="1"/>
  <c r="BF15" i="1"/>
  <c r="BJ12" i="1"/>
  <c r="L87" i="1"/>
  <c r="BG12" i="1"/>
  <c r="BJ9" i="1"/>
  <c r="L78" i="1"/>
  <c r="BJ15" i="1"/>
  <c r="L96" i="1"/>
  <c r="BG15" i="1"/>
  <c r="BQ50" i="1"/>
  <c r="O199" i="1"/>
  <c r="BU50" i="1"/>
  <c r="Q199" i="1"/>
  <c r="BS50" i="1"/>
  <c r="P199" i="1"/>
  <c r="BW50" i="1"/>
  <c r="R199" i="1"/>
  <c r="BI9" i="1"/>
  <c r="K79" i="1"/>
  <c r="BQ12" i="1"/>
  <c r="O88" i="1"/>
  <c r="BI10" i="1"/>
  <c r="K82" i="1"/>
  <c r="BQ13" i="1"/>
  <c r="O91" i="1"/>
  <c r="BI50" i="1"/>
  <c r="K199" i="1"/>
  <c r="BM50" i="1"/>
  <c r="M199" i="1"/>
  <c r="BK50" i="1"/>
  <c r="L199" i="1"/>
  <c r="BO50" i="1"/>
  <c r="N199" i="1"/>
  <c r="BU14" i="1"/>
  <c r="Q94" i="1"/>
  <c r="BI14" i="1"/>
  <c r="K94" i="1"/>
  <c r="BW14" i="1"/>
  <c r="R94" i="1"/>
  <c r="BK14" i="1"/>
  <c r="L94" i="1"/>
  <c r="BQ8" i="1"/>
  <c r="O76" i="1"/>
  <c r="BI8" i="1"/>
  <c r="K76" i="1"/>
  <c r="BS8" i="1"/>
  <c r="P76" i="1"/>
  <c r="BK8" i="1"/>
  <c r="L76" i="1"/>
  <c r="BM15" i="1"/>
  <c r="M97" i="1"/>
  <c r="BQ15" i="1"/>
  <c r="O97" i="1"/>
  <c r="BM10" i="1"/>
  <c r="M82" i="1"/>
  <c r="BQ10" i="1"/>
  <c r="O82" i="1"/>
  <c r="BO10" i="1"/>
  <c r="N82" i="1"/>
  <c r="BS10" i="1"/>
  <c r="P82" i="1"/>
  <c r="BM9" i="1"/>
  <c r="M79" i="1"/>
  <c r="BQ9" i="1"/>
  <c r="O79" i="1"/>
  <c r="BM14" i="1"/>
  <c r="M94" i="1"/>
  <c r="BQ14" i="1"/>
  <c r="O94" i="1"/>
  <c r="BI12" i="1"/>
  <c r="K88" i="1"/>
  <c r="BM12" i="1"/>
  <c r="M88" i="1"/>
  <c r="BO14" i="1"/>
  <c r="N94" i="1"/>
  <c r="BS14" i="1"/>
  <c r="P94" i="1"/>
  <c r="BK13" i="1"/>
  <c r="L91" i="1"/>
  <c r="BO13" i="1"/>
  <c r="N91" i="1"/>
  <c r="BK17" i="1"/>
  <c r="L103" i="1"/>
  <c r="BJ17" i="1"/>
  <c r="L102" i="1"/>
  <c r="BK15" i="1"/>
  <c r="L97" i="1"/>
  <c r="BN15" i="1"/>
  <c r="N96" i="1"/>
  <c r="BN12" i="1"/>
  <c r="N87" i="1"/>
  <c r="BS12" i="1"/>
  <c r="P88" i="1"/>
  <c r="BU8" i="1"/>
  <c r="Q76" i="1"/>
  <c r="BM8" i="1"/>
  <c r="M76" i="1"/>
  <c r="BI13" i="1"/>
  <c r="K91" i="1"/>
  <c r="BM13" i="1"/>
  <c r="M91" i="1"/>
  <c r="BW8" i="1"/>
  <c r="R76" i="1"/>
  <c r="BO8" i="1"/>
  <c r="N76" i="1"/>
  <c r="BK9" i="1"/>
  <c r="L79" i="1"/>
  <c r="BN9" i="1"/>
  <c r="N78" i="1"/>
  <c r="BK18" i="1"/>
  <c r="L106" i="1"/>
  <c r="BJ18" i="1"/>
  <c r="L105" i="1"/>
  <c r="BO15" i="1"/>
  <c r="N97" i="1"/>
  <c r="BS15" i="1"/>
  <c r="P97" i="1"/>
  <c r="BO9" i="1"/>
  <c r="N79" i="1"/>
  <c r="BS9" i="1"/>
  <c r="P79" i="1"/>
  <c r="BK12" i="1"/>
  <c r="L88" i="1"/>
  <c r="BO12" i="1"/>
  <c r="N88" i="1"/>
</calcChain>
</file>

<file path=xl/comments1.xml><?xml version="1.0" encoding="utf-8"?>
<comments xmlns="http://schemas.openxmlformats.org/spreadsheetml/2006/main">
  <authors>
    <author>Valued eMachines Customer</author>
  </authors>
  <commentList>
    <comment ref="E3" authorId="0">
      <text>
        <r>
          <rPr>
            <sz val="8"/>
            <color indexed="81"/>
            <rFont val="Tahoma"/>
            <family val="2"/>
          </rPr>
          <t>Average wind speed in knots</t>
        </r>
      </text>
    </comment>
    <comment ref="F3" authorId="0">
      <text>
        <r>
          <rPr>
            <sz val="8"/>
            <color indexed="81"/>
            <rFont val="Tahoma"/>
            <family val="2"/>
          </rPr>
          <t>Pressure in hPa (hectopascals), and tendency (R = rising, RR = rising rapidly, F = falling, FF = falling rapidly, S = steady)</t>
        </r>
      </text>
    </comment>
  </commentList>
</comments>
</file>

<file path=xl/sharedStrings.xml><?xml version="1.0" encoding="utf-8"?>
<sst xmlns="http://schemas.openxmlformats.org/spreadsheetml/2006/main" count="1086" uniqueCount="725">
  <si>
    <t>Wind</t>
  </si>
  <si>
    <t>Swell</t>
  </si>
  <si>
    <t>Sea</t>
  </si>
  <si>
    <t>Tutukaka</t>
  </si>
  <si>
    <t>Hokianga</t>
  </si>
  <si>
    <t>Weather</t>
  </si>
  <si>
    <t>Peak</t>
  </si>
  <si>
    <t>Avg</t>
  </si>
  <si>
    <t>From</t>
  </si>
  <si>
    <t>Mokohinau</t>
  </si>
  <si>
    <t>Colville</t>
  </si>
  <si>
    <t>Tiritiri</t>
  </si>
  <si>
    <t>Plenty</t>
  </si>
  <si>
    <t>Great Barrier Island Radio</t>
  </si>
  <si>
    <t>Station</t>
  </si>
  <si>
    <t>01, 71</t>
  </si>
  <si>
    <t>Times</t>
  </si>
  <si>
    <t>0735, 1735, on request</t>
  </si>
  <si>
    <t>Russell Marine Radio</t>
  </si>
  <si>
    <t>HF Frequencies</t>
  </si>
  <si>
    <t>VHF Channels</t>
  </si>
  <si>
    <t>03, 63</t>
  </si>
  <si>
    <t>0800, 0930, 1330, 1750</t>
  </si>
  <si>
    <t>13101, 6516, 4445, 4417</t>
  </si>
  <si>
    <t>NZ Maritime Radio</t>
  </si>
  <si>
    <t>25, 67, 68, 71</t>
  </si>
  <si>
    <t>Castlepoint</t>
  </si>
  <si>
    <t>W</t>
  </si>
  <si>
    <t>Gisborne</t>
  </si>
  <si>
    <t>SE</t>
  </si>
  <si>
    <t>Slipper Is</t>
  </si>
  <si>
    <t>NW</t>
  </si>
  <si>
    <t>Auckland Apt</t>
  </si>
  <si>
    <t>SW</t>
  </si>
  <si>
    <t>Manakau Hd</t>
  </si>
  <si>
    <t>S</t>
  </si>
  <si>
    <t>New Plymouth</t>
  </si>
  <si>
    <t>Mt Kaukau</t>
  </si>
  <si>
    <t>N</t>
  </si>
  <si>
    <t>Mana Is</t>
  </si>
  <si>
    <t>Wellington Apt</t>
  </si>
  <si>
    <t>NNE</t>
  </si>
  <si>
    <t>Stephens Is</t>
  </si>
  <si>
    <t>ESE</t>
  </si>
  <si>
    <t>Farewell Spit</t>
  </si>
  <si>
    <t>Mahia</t>
  </si>
  <si>
    <t>Hicks Bay</t>
  </si>
  <si>
    <t>White Is</t>
  </si>
  <si>
    <t>Tauranga Apt</t>
  </si>
  <si>
    <t>Wanganui Apt</t>
  </si>
  <si>
    <t>NE</t>
  </si>
  <si>
    <t>ENE</t>
  </si>
  <si>
    <t>E</t>
  </si>
  <si>
    <t>SSE</t>
  </si>
  <si>
    <t>SSW</t>
  </si>
  <si>
    <t>WSW</t>
  </si>
  <si>
    <t>WNW</t>
  </si>
  <si>
    <t>NNW</t>
  </si>
  <si>
    <t>Taupo Maritime Radio</t>
  </si>
  <si>
    <t>2207, 4146, 6224</t>
  </si>
  <si>
    <t>1033</t>
  </si>
  <si>
    <t>Coastal forecast &amp; reports</t>
  </si>
  <si>
    <t>Coastal reports</t>
  </si>
  <si>
    <t>6224, 12356</t>
  </si>
  <si>
    <t>Oceanic forecast</t>
  </si>
  <si>
    <t>8297, 16531</t>
  </si>
  <si>
    <t>0133, 0533, 1333, 1733</t>
  </si>
  <si>
    <t>0803, 1203, 2003</t>
  </si>
  <si>
    <t>0303, 0903, 1503, 2103</t>
  </si>
  <si>
    <t>0333, 0933, 1533, 2133</t>
  </si>
  <si>
    <t>Type</t>
  </si>
  <si>
    <t>S39 05.979 E177 57.248</t>
  </si>
  <si>
    <t>S40 54.026 E176 13.881</t>
  </si>
  <si>
    <t>S38 42.066 E178 03.933</t>
  </si>
  <si>
    <t>S37 33.385 E178 18.898</t>
  </si>
  <si>
    <t>S37 31.562 E177 11.549</t>
  </si>
  <si>
    <t>S37 40.229 E176 11.888</t>
  </si>
  <si>
    <t>S37 02.908 E175 57.206</t>
  </si>
  <si>
    <t>S36 36.346 E174 53.847</t>
  </si>
  <si>
    <t>S35 54.364 E175 06.881</t>
  </si>
  <si>
    <t>S34 25.622 E172 40.636</t>
  </si>
  <si>
    <t>S37 00.380 E174 47.343</t>
  </si>
  <si>
    <t>S37 03.022 E174 30.184</t>
  </si>
  <si>
    <t>S38 09.990 E174 42.440</t>
  </si>
  <si>
    <t>S39 00.500 E174 10.841</t>
  </si>
  <si>
    <t>S39 57.578 E175 01.531</t>
  </si>
  <si>
    <t>S41 14.020 E174 46.792</t>
  </si>
  <si>
    <t>S41 05.160 E174 47.008</t>
  </si>
  <si>
    <t>S41 19.972 E174 48.458</t>
  </si>
  <si>
    <t>S41 43.729 E174 16.567</t>
  </si>
  <si>
    <t>S40 39.923 E174 00.016</t>
  </si>
  <si>
    <t>S40 32.723 E173 00.535</t>
  </si>
  <si>
    <t>S36 25.304 E175 19.880</t>
  </si>
  <si>
    <t>S36 49.998 E174 49.871</t>
  </si>
  <si>
    <t>S36 51.414 E175 07.855</t>
  </si>
  <si>
    <t>S35 36.697 E174 32.769</t>
  </si>
  <si>
    <t>S36 37.349 E175 48.376</t>
  </si>
  <si>
    <t>S34 46.978 E173 23.828</t>
  </si>
  <si>
    <t>Pressure</t>
  </si>
  <si>
    <t>Trt</t>
  </si>
  <si>
    <t>Mnk</t>
  </si>
  <si>
    <t>Bay of Islands</t>
  </si>
  <si>
    <t>Mkn</t>
  </si>
  <si>
    <t>Rng</t>
  </si>
  <si>
    <t>Csp</t>
  </si>
  <si>
    <t>Mha</t>
  </si>
  <si>
    <t>Npr</t>
  </si>
  <si>
    <t>Gsb</t>
  </si>
  <si>
    <t>Hck</t>
  </si>
  <si>
    <t>Wht</t>
  </si>
  <si>
    <t>Trg</t>
  </si>
  <si>
    <t>Slp</t>
  </si>
  <si>
    <t>Wgp</t>
  </si>
  <si>
    <t>Ack</t>
  </si>
  <si>
    <t>NPm</t>
  </si>
  <si>
    <t>Wgn</t>
  </si>
  <si>
    <t>Kak</t>
  </si>
  <si>
    <t>Mna</t>
  </si>
  <si>
    <t>Wlg</t>
  </si>
  <si>
    <t>Cpb</t>
  </si>
  <si>
    <t>Stp</t>
  </si>
  <si>
    <t>Frw</t>
  </si>
  <si>
    <t>Brothers Is</t>
  </si>
  <si>
    <t>Taharoa Pt</t>
  </si>
  <si>
    <t>SW Cape</t>
  </si>
  <si>
    <t>Campbell Is</t>
  </si>
  <si>
    <t>Nugget Pt</t>
  </si>
  <si>
    <t>Timaru Apt</t>
  </si>
  <si>
    <t>Lyttelton</t>
  </si>
  <si>
    <t>Kaikoura</t>
  </si>
  <si>
    <t>Chatham Is</t>
  </si>
  <si>
    <t>Thr</t>
  </si>
  <si>
    <t>Lat</t>
  </si>
  <si>
    <t>Lon</t>
  </si>
  <si>
    <t>North Is</t>
  </si>
  <si>
    <t>South Is</t>
  </si>
  <si>
    <t>Stewart Is</t>
  </si>
  <si>
    <t>Deg</t>
  </si>
  <si>
    <t>Rad</t>
  </si>
  <si>
    <t>Card</t>
  </si>
  <si>
    <t>S41 36.380 E175 14.144</t>
  </si>
  <si>
    <t>S41 06.187 E174 26.476</t>
  </si>
  <si>
    <t>Ngawi</t>
  </si>
  <si>
    <t>Ngw</t>
  </si>
  <si>
    <t>S47 16.823 E167 27.568</t>
  </si>
  <si>
    <t>S46 26.909 E169 49.126</t>
  </si>
  <si>
    <t>Taiaroa Hd</t>
  </si>
  <si>
    <t>S45 46.423 E170 43.732</t>
  </si>
  <si>
    <t>S44 17.936 E171 13.439</t>
  </si>
  <si>
    <t>S42 25.227 E173 41.734</t>
  </si>
  <si>
    <t>S43 56.575 W176 34.357</t>
  </si>
  <si>
    <t>S52 32.908 E169 09.168</t>
  </si>
  <si>
    <t>S43 44.709 E173 07.673</t>
  </si>
  <si>
    <t>Le Bons Bay</t>
  </si>
  <si>
    <t>Purerua</t>
  </si>
  <si>
    <t>S35 09.583 E174 07.428</t>
  </si>
  <si>
    <t>Whangaparaoa</t>
  </si>
  <si>
    <t>0-10kt</t>
  </si>
  <si>
    <t>10-20kt</t>
  </si>
  <si>
    <t>20-30kt</t>
  </si>
  <si>
    <t>30+kt</t>
  </si>
  <si>
    <t>Auckland</t>
  </si>
  <si>
    <t>Gt Mercury</t>
  </si>
  <si>
    <t>Tiritiri Lt</t>
  </si>
  <si>
    <t>S35 32.519 E173 22.983</t>
  </si>
  <si>
    <t>Channel Is</t>
  </si>
  <si>
    <t>Bean Rk</t>
  </si>
  <si>
    <t>Tamaki St</t>
  </si>
  <si>
    <t>Manukau Hd</t>
  </si>
  <si>
    <t>Karikari Cp</t>
  </si>
  <si>
    <t>Reinga Cp</t>
  </si>
  <si>
    <t>Campbell Cp</t>
  </si>
  <si>
    <t>S34 26.463 E172 39.649</t>
  </si>
  <si>
    <t>S34 24.067 E173 02.382</t>
  </si>
  <si>
    <t>S34 51.917 E173 11.915</t>
  </si>
  <si>
    <t>S34 49.821 E173 26.948</t>
  </si>
  <si>
    <t>S35 11.382 E174 18.648</t>
  </si>
  <si>
    <t>S35 51.510 E174 35.515</t>
  </si>
  <si>
    <t>S35 52.109 E174 28.153</t>
  </si>
  <si>
    <t>S36 18.761 E174 49.364</t>
  </si>
  <si>
    <t>S36 43.616 E174 45.642</t>
  </si>
  <si>
    <t>S36 59.787 E175 17.645</t>
  </si>
  <si>
    <t>S36 28.943 E175 20.250</t>
  </si>
  <si>
    <t>S37 11.167 E175 32.902</t>
  </si>
  <si>
    <t>S36 32.836 E175 33.274</t>
  </si>
  <si>
    <t>S36 50.804 E175 49.648</t>
  </si>
  <si>
    <t>S37 33.327 E175 57.487</t>
  </si>
  <si>
    <t>S38 00.279 E177 06.992</t>
  </si>
  <si>
    <t>S37 57.284 E177 30.286</t>
  </si>
  <si>
    <t>S37 40.814 E177 44.562</t>
  </si>
  <si>
    <t>S37 33.028 E177 59.215</t>
  </si>
  <si>
    <t>S37 33.627 E178 18.376</t>
  </si>
  <si>
    <t>S37 40.814 E178 32.652</t>
  </si>
  <si>
    <t>S38 00.728 E178 21.366</t>
  </si>
  <si>
    <t>S38 31.872 E178 17.186</t>
  </si>
  <si>
    <t>S38 42.353 E178 04.266</t>
  </si>
  <si>
    <t>S38 40.807 E177 54.097</t>
  </si>
  <si>
    <t>S39 08.706 E177 57.619</t>
  </si>
  <si>
    <t>S39 15.893 E177 52.635</t>
  </si>
  <si>
    <t>S39 04.514 E177 51.485</t>
  </si>
  <si>
    <t>S39 04.444 E177 17.615</t>
  </si>
  <si>
    <t>S39 23.654 E176 52.463</t>
  </si>
  <si>
    <t>S39 35.633 E176 54.687</t>
  </si>
  <si>
    <t>S39 38.652 E177 04.329</t>
  </si>
  <si>
    <t>S40 08.449 E176 52.471</t>
  </si>
  <si>
    <t>S40 17.542 E176 39.774</t>
  </si>
  <si>
    <t>S40 29.711 E176 37.517</t>
  </si>
  <si>
    <t>S40 39.601 E176 20.490</t>
  </si>
  <si>
    <t>S41 14.031 E175 58.556</t>
  </si>
  <si>
    <t>S41 36.940 E175 17.651</t>
  </si>
  <si>
    <t>S41 33.346 E175 12.486</t>
  </si>
  <si>
    <t>S41 25.860 E175 12.089</t>
  </si>
  <si>
    <t>S41 22.266 E175 03.348</t>
  </si>
  <si>
    <t>S41 26.459 E174 55.005</t>
  </si>
  <si>
    <t>S41 19.272 E174 51.429</t>
  </si>
  <si>
    <t>S41 21.068 E174 39.510</t>
  </si>
  <si>
    <t>S41 15.379 E174 36.729</t>
  </si>
  <si>
    <t>S41 11.186 E174 45.470</t>
  </si>
  <si>
    <t>S40 43.935 E175 06.527</t>
  </si>
  <si>
    <t>S40 25.668 E175 13.317</t>
  </si>
  <si>
    <t>S40 06.802 E175 10.942</t>
  </si>
  <si>
    <t>S39 53.026 E174 52.854</t>
  </si>
  <si>
    <t>S39 50.680 E174 41.287</t>
  </si>
  <si>
    <t>S39 35.896 E174 17.837</t>
  </si>
  <si>
    <t>S39 32.064 E173 55.999</t>
  </si>
  <si>
    <t>S39 22.481 E173 46.263</t>
  </si>
  <si>
    <t>S39 11.401 E173 47.821</t>
  </si>
  <si>
    <t>S38 59.722 E174 10.407</t>
  </si>
  <si>
    <t>S38 58.605 E174 26.949</t>
  </si>
  <si>
    <t>S38 41.158 E174 37.224</t>
  </si>
  <si>
    <t>S37 45.156 E174 49.348</t>
  </si>
  <si>
    <t>S36 48.707 E174 25.394</t>
  </si>
  <si>
    <t>S35 59.895 E173 47.087</t>
  </si>
  <si>
    <t>S35 10.933 E173 02.305</t>
  </si>
  <si>
    <t>S35 05.842 E173 10.359</t>
  </si>
  <si>
    <t>S34 55.061 E173 05.966</t>
  </si>
  <si>
    <t>S37 12.937 E175 20.642</t>
  </si>
  <si>
    <t>S39 44.262 E174 27.288</t>
  </si>
  <si>
    <t>S40 33.429 E173 01.005</t>
  </si>
  <si>
    <t>S40 31.932 E172 45.114</t>
  </si>
  <si>
    <t>S40 36.723 E172 40.744</t>
  </si>
  <si>
    <t>S40 43.611 E172 40.744</t>
  </si>
  <si>
    <t>S40 49.557 E172 48.267</t>
  </si>
  <si>
    <t>S40 46.605 E173 01.005</t>
  </si>
  <si>
    <t>S40 57.685 E173 04.978</t>
  </si>
  <si>
    <t>S41 00.979 E173 00.608</t>
  </si>
  <si>
    <t>S41 15.953 E173 04.978</t>
  </si>
  <si>
    <t>S41 20.109 E173 12.492</t>
  </si>
  <si>
    <t>S40 55.889 E173 47.088</t>
  </si>
  <si>
    <t>S40 48.702 E173 45.896</t>
  </si>
  <si>
    <t>S40 41.215 E173 58.211</t>
  </si>
  <si>
    <t>S40 53.193 E173 57.019</t>
  </si>
  <si>
    <t>S41 06.070 E174 23.636</t>
  </si>
  <si>
    <t>S41 21.343 E174 11.321</t>
  </si>
  <si>
    <t>S41 18.348 E174 06.951</t>
  </si>
  <si>
    <t>S41 27.332 E174 01.787</t>
  </si>
  <si>
    <t>S41 33.920 E174 10.129</t>
  </si>
  <si>
    <t>S41 46.198 E174 14.499</t>
  </si>
  <si>
    <t>S42 29.741 E173 30.918</t>
  </si>
  <si>
    <t>S42 54.542 E173 16.509</t>
  </si>
  <si>
    <t>S43 03.310 E173 04.247</t>
  </si>
  <si>
    <t>S43 07.802 E172 47.224</t>
  </si>
  <si>
    <t>S43 22.326 E172 42.574</t>
  </si>
  <si>
    <t>S43 33.106 E172 45.035</t>
  </si>
  <si>
    <t>S43 40.892 E173 04.725</t>
  </si>
  <si>
    <t>S43 47.481 E173 07.186</t>
  </si>
  <si>
    <t>S43 53.470 E173 01.443</t>
  </si>
  <si>
    <t>S43 53.470 E172 51.598</t>
  </si>
  <si>
    <t>S43 49.277 E172 42.574</t>
  </si>
  <si>
    <t>S43 51.374 E172 22.474</t>
  </si>
  <si>
    <t>S44 14.352 E171 23.533</t>
  </si>
  <si>
    <t>S44 23.291 E171 13.872</t>
  </si>
  <si>
    <t>S44 34.930 E171 09.145</t>
  </si>
  <si>
    <t>S44 55.908 E171 10.441</t>
  </si>
  <si>
    <t>S45 10.282 E170 55.208</t>
  </si>
  <si>
    <t>S45 20.797 E170 48.987</t>
  </si>
  <si>
    <t>S45 22.859 E170 52.637</t>
  </si>
  <si>
    <t>S45 44.416 E170 33.858</t>
  </si>
  <si>
    <t>S45 47.715 E170 45.781</t>
  </si>
  <si>
    <t>S45 52.806 E170 43.639</t>
  </si>
  <si>
    <t>S45 56.998 E170 20.500</t>
  </si>
  <si>
    <t>S46 03.886 E170 12.788</t>
  </si>
  <si>
    <t>S46 08.977 E170 11.502</t>
  </si>
  <si>
    <t>S46 19.565 E169 50.002</t>
  </si>
  <si>
    <t>S46 27.843 E169 47.935</t>
  </si>
  <si>
    <t>S46 35.030 E169 35.080</t>
  </si>
  <si>
    <t>S46 40.121 E169 12.370</t>
  </si>
  <si>
    <t>S46 38.923 E168 50.517</t>
  </si>
  <si>
    <t>S46 34.281 E168 47.309</t>
  </si>
  <si>
    <t>S46 35.791 E168 19.249</t>
  </si>
  <si>
    <t>S46 20.805 E168 08.033</t>
  </si>
  <si>
    <t>S46 23.201 E167 45.590</t>
  </si>
  <si>
    <t>S46 15.415 E167 42.137</t>
  </si>
  <si>
    <t>S46 07.928 E167 25.737</t>
  </si>
  <si>
    <t>S46 14.816 E167 20.557</t>
  </si>
  <si>
    <t>S46 12.121 E166 38.692</t>
  </si>
  <si>
    <t>S45 56.249 E166 25.744</t>
  </si>
  <si>
    <t>S45 40.677 E166 27.902</t>
  </si>
  <si>
    <t>S45 34.988 E166 40.419</t>
  </si>
  <si>
    <t>S45 14.175 E166 51.003</t>
  </si>
  <si>
    <t>S44 00.208 E168 24.800</t>
  </si>
  <si>
    <t>S43 59.309 E168 46.671</t>
  </si>
  <si>
    <t>S43 43.092 E169 13.629</t>
  </si>
  <si>
    <t>S43 34.656 E169 39.295</t>
  </si>
  <si>
    <t>S42 33.243 E171 08.587</t>
  </si>
  <si>
    <t>S41 45.450 E171 28.863</t>
  </si>
  <si>
    <t>S41 43.653 E171 43.471</t>
  </si>
  <si>
    <t>S41 21.343 E172 05.011</t>
  </si>
  <si>
    <t>S40 53.194 E172 06.611</t>
  </si>
  <si>
    <t>S40 46.006 E172 13.812</t>
  </si>
  <si>
    <t>S40 29.835 E172 41.012</t>
  </si>
  <si>
    <t>S47 17.653 E167 27.649</t>
  </si>
  <si>
    <t>S47 12.562 E167 27.649</t>
  </si>
  <si>
    <t>S47 09.568 E167 33.796</t>
  </si>
  <si>
    <t>S47 03.878 E167 35.113</t>
  </si>
  <si>
    <t>S47 02.381 E167 40.382</t>
  </si>
  <si>
    <t>S46 56.391 E167 40.382</t>
  </si>
  <si>
    <t>S46 55.194 E167 45.212</t>
  </si>
  <si>
    <t>S46 48.007 E167 42.577</t>
  </si>
  <si>
    <t>S46 42.017 E167 43.894</t>
  </si>
  <si>
    <t>S46 40.819 E167 53.554</t>
  </si>
  <si>
    <t>S46 53.996 E168 10.239</t>
  </si>
  <si>
    <t>S46 53.397 E168 00.140</t>
  </si>
  <si>
    <t>S46 58.787 E168 05.848</t>
  </si>
  <si>
    <t>S46 56.391 E168 10.678</t>
  </si>
  <si>
    <t>S47 03.878 E168 12.873</t>
  </si>
  <si>
    <t>S47 07.472 E168 06.726</t>
  </si>
  <si>
    <t>S47 08.370 E167 56.628</t>
  </si>
  <si>
    <t>S47 11.065 E167 48.724</t>
  </si>
  <si>
    <t>S47 09.568 E167 41.699</t>
  </si>
  <si>
    <t>S47 16.156 E167 38.186</t>
  </si>
  <si>
    <t>S36 13.246 E175 19.779</t>
  </si>
  <si>
    <t>S36 02.465 E175 21.635</t>
  </si>
  <si>
    <t>S36 20.433 E175 32.395</t>
  </si>
  <si>
    <t>Great Barrier Is</t>
  </si>
  <si>
    <t>Limits</t>
  </si>
  <si>
    <t>Kaipara Hd</t>
  </si>
  <si>
    <t>S36 25.727 E174 14.147</t>
  </si>
  <si>
    <t>Tides</t>
  </si>
  <si>
    <t>In</t>
  </si>
  <si>
    <t>Whitianga</t>
  </si>
  <si>
    <t>Waitemata Hbr / Inner Gulf</t>
  </si>
  <si>
    <t>Port Waikato / Manukau</t>
  </si>
  <si>
    <t>Leigh / Kawau</t>
  </si>
  <si>
    <t>Far North / Doubtless Bay</t>
  </si>
  <si>
    <t>Kaipara</t>
  </si>
  <si>
    <t>Outer Gulf</t>
  </si>
  <si>
    <t>Kawhia / Raglan</t>
  </si>
  <si>
    <t>Tairua</t>
  </si>
  <si>
    <t>Bay of Plenty</t>
  </si>
  <si>
    <t>Port Waikato / Manukau, Kaipara</t>
  </si>
  <si>
    <t>Far North / Doubtless Bay, Bay of Islands</t>
  </si>
  <si>
    <t>Waitemata Hbr / Inner Gulf, Leigh / Kawau</t>
  </si>
  <si>
    <t>Port Waikato / Manukau, Kaipara, Waitemata Hbr / Inner Gulf, Leigh / Kawau</t>
  </si>
  <si>
    <t>S34 49.232 E173 09.564</t>
  </si>
  <si>
    <t>S35 09.569 E174 07.416</t>
  </si>
  <si>
    <t>S36 16.673 E174 49.274</t>
  </si>
  <si>
    <t>S36 50.899 E174 45.738</t>
  </si>
  <si>
    <t>S36 30.732 E175 29.449</t>
  </si>
  <si>
    <t>S36 30.000 E174 13.490</t>
  </si>
  <si>
    <t>S37 52.000 E174 48.170</t>
  </si>
  <si>
    <t>S37 23.271 E174 44.006</t>
  </si>
  <si>
    <t>S37 00.034 E175 51.976</t>
  </si>
  <si>
    <t>S36 43.849 E175 48.822</t>
  </si>
  <si>
    <t>Far North / Doubtless Bay, Bay of Islands, Waitemata Hbr / Inner Gulf, Leigh / Kawau</t>
  </si>
  <si>
    <t>Whangarei</t>
  </si>
  <si>
    <t>Runaway</t>
  </si>
  <si>
    <t>Tolaga</t>
  </si>
  <si>
    <t>Napier</t>
  </si>
  <si>
    <t>Wairarapa</t>
  </si>
  <si>
    <t>Wellington</t>
  </si>
  <si>
    <t>Wanganui</t>
  </si>
  <si>
    <t>Taranaki</t>
  </si>
  <si>
    <t>Farewell</t>
  </si>
  <si>
    <t>D'Urville</t>
  </si>
  <si>
    <t>Picton</t>
  </si>
  <si>
    <t>Akaroa</t>
  </si>
  <si>
    <t>Waitaki</t>
  </si>
  <si>
    <t>Chalmers</t>
  </si>
  <si>
    <t>Bluff</t>
  </si>
  <si>
    <t>Stewart Is.</t>
  </si>
  <si>
    <t>Puysegur</t>
  </si>
  <si>
    <t>Fiordland</t>
  </si>
  <si>
    <t>Fox</t>
  </si>
  <si>
    <t>Greymouth</t>
  </si>
  <si>
    <t>Westport</t>
  </si>
  <si>
    <t>Chatham Is.</t>
  </si>
  <si>
    <t>Pitt Is.</t>
  </si>
  <si>
    <t>Kaitaia</t>
  </si>
  <si>
    <t>42°12'S 173°47'E</t>
  </si>
  <si>
    <t>35°32'S 174°05'E</t>
  </si>
  <si>
    <t>34°28'S 172°46'E</t>
  </si>
  <si>
    <t>43°36'S 169°46'E</t>
  </si>
  <si>
    <t>36°56'S 174°35'E</t>
  </si>
  <si>
    <t>43°43'S 172°57'E</t>
  </si>
  <si>
    <t>S42 12.000 E173 47.000</t>
  </si>
  <si>
    <t>S43 43.000 E172 57.000</t>
  </si>
  <si>
    <t>S36 56.000 E174 35.000</t>
  </si>
  <si>
    <t>S35 32.000 E174 05.000</t>
  </si>
  <si>
    <t>S34 28.000 E172 46.000</t>
  </si>
  <si>
    <t>44°38'S 170°54'E</t>
  </si>
  <si>
    <t>40°06'S 168°38'E</t>
  </si>
  <si>
    <t>40°51'S 173°52'E</t>
  </si>
  <si>
    <t>40°38'S 172°38'E</t>
  </si>
  <si>
    <t>44°54'S 167°20'E</t>
  </si>
  <si>
    <t>39°18'S 174°05'E</t>
  </si>
  <si>
    <t>38°34'S 178°06'E</t>
  </si>
  <si>
    <t>35°10'S 173°31'E</t>
  </si>
  <si>
    <t>39°45'S 176°51'E</t>
  </si>
  <si>
    <t>41°16'S 174°07'E</t>
  </si>
  <si>
    <t>37°32'S 175°45'E</t>
  </si>
  <si>
    <t>46°09'S 166°51'E</t>
  </si>
  <si>
    <t>37°32'S 177°59'E</t>
  </si>
  <si>
    <t>46°56'S 167°52'E</t>
  </si>
  <si>
    <t>39°18'S 173°59'E</t>
  </si>
  <si>
    <t>36°20'S 175°31'E</t>
  </si>
  <si>
    <t>42°24'S 171°21'E</t>
  </si>
  <si>
    <t>45°49'S 170°33'E</t>
  </si>
  <si>
    <t>39°49'S 174°56'E</t>
  </si>
  <si>
    <t>41°14'S 176°47'E</t>
  </si>
  <si>
    <t>41°47'S 171°44'E</t>
  </si>
  <si>
    <t>41°19'S 175°46'E</t>
  </si>
  <si>
    <t>43°43'S 176°35'W</t>
  </si>
  <si>
    <t>44°16'S 176°15'W</t>
  </si>
  <si>
    <t>S35 10.000 E173 31.000</t>
  </si>
  <si>
    <t>S36 20.000 E175 31.000</t>
  </si>
  <si>
    <t>S37 32.000 E175 45.000</t>
  </si>
  <si>
    <t>S38 34.000 E178 06.000</t>
  </si>
  <si>
    <t>S39 45.000 E176 51.000</t>
  </si>
  <si>
    <t>S41 19.000 E175 46.000</t>
  </si>
  <si>
    <t>S39 49.000 E174 56.000</t>
  </si>
  <si>
    <t>S39 18.000 E173 59.000</t>
  </si>
  <si>
    <t>S39 18.000 E174 05.000</t>
  </si>
  <si>
    <t>S40 38.000 E172 38.000</t>
  </si>
  <si>
    <t>S41 16.000 E174 07.000</t>
  </si>
  <si>
    <t>S44 38.000 E170 54.000</t>
  </si>
  <si>
    <t>S46 56.000 E167 52.000</t>
  </si>
  <si>
    <t>S46 09.000 E166 51.000</t>
  </si>
  <si>
    <t>S44 54.000 E167 20.000</t>
  </si>
  <si>
    <t>S43 36.000 E169 46.000</t>
  </si>
  <si>
    <t>S43 43.000 W176 35.000</t>
  </si>
  <si>
    <t>S44 16.000 W176 15.000</t>
  </si>
  <si>
    <t>Cp Egmont</t>
  </si>
  <si>
    <t>Cp Reinga</t>
  </si>
  <si>
    <t>Gt Barrier</t>
  </si>
  <si>
    <t>S42 23.958 E171 20.730</t>
  </si>
  <si>
    <t>S45 48.799 E170 33.424</t>
  </si>
  <si>
    <t>S40 50.893 E173 51.182</t>
  </si>
  <si>
    <t>S37 32.314 E177 59.103</t>
  </si>
  <si>
    <t>S41 46.718 E171 44.234</t>
  </si>
  <si>
    <t>S41 14.020 E174 46.791</t>
  </si>
  <si>
    <t>Coromandel</t>
  </si>
  <si>
    <t>Port Waikato / Manukau, Kaipara, Waitemata Hbr / Inner Gulf, Leigh / Kawau, Whitianga, Tairua</t>
  </si>
  <si>
    <t>Whitianga, Tairua, Bay of Plenty</t>
  </si>
  <si>
    <t>Waitemata Hbr / Inner Gulf, Leigh / Kawau, Whitianga, Tairua, Bay of Plenty</t>
  </si>
  <si>
    <t>Tauranga</t>
  </si>
  <si>
    <t>S39 01.880 E174 11.212</t>
  </si>
  <si>
    <t>S37 43.881 E176 14.231</t>
  </si>
  <si>
    <t>Hawke's Bay</t>
  </si>
  <si>
    <t>Cook Strait</t>
  </si>
  <si>
    <t>Nelson</t>
  </si>
  <si>
    <t>Canterbury</t>
  </si>
  <si>
    <t>Otago</t>
  </si>
  <si>
    <t>Southland</t>
  </si>
  <si>
    <t>??</t>
  </si>
  <si>
    <t>S41 11.888 E173 20.202</t>
  </si>
  <si>
    <t>S45 53.115 E170 35.279</t>
  </si>
  <si>
    <t>S46 30.555 E168 22.238</t>
  </si>
  <si>
    <t>Whakatane</t>
  </si>
  <si>
    <t>Opua</t>
  </si>
  <si>
    <t>Brett-Poor Knights</t>
  </si>
  <si>
    <t>Bream-Colville</t>
  </si>
  <si>
    <t>Manukau</t>
  </si>
  <si>
    <t>Waitemata</t>
  </si>
  <si>
    <t>Hauraki</t>
  </si>
  <si>
    <t>Recreational</t>
  </si>
  <si>
    <t>Coastal</t>
  </si>
  <si>
    <t>Brett</t>
  </si>
  <si>
    <t>Portland</t>
  </si>
  <si>
    <t>Raglan</t>
  </si>
  <si>
    <t>Conway</t>
  </si>
  <si>
    <t>Rangitata</t>
  </si>
  <si>
    <t>Foveaux</t>
  </si>
  <si>
    <t>Milford</t>
  </si>
  <si>
    <t>Grey</t>
  </si>
  <si>
    <t>Stephens</t>
  </si>
  <si>
    <t>Abel</t>
  </si>
  <si>
    <t>Cook</t>
  </si>
  <si>
    <t>Hawke Bay</t>
  </si>
  <si>
    <t>Mana</t>
  </si>
  <si>
    <t>Kapiti</t>
  </si>
  <si>
    <t>Situation</t>
  </si>
  <si>
    <t>Secretary Is</t>
  </si>
  <si>
    <t>Puysegur Pt</t>
  </si>
  <si>
    <t>S41 44.471 E171 34.833</t>
  </si>
  <si>
    <t>S42 43.962 E170 57.619</t>
  </si>
  <si>
    <t>Hokitika</t>
  </si>
  <si>
    <t>S45 13.503 E166 52.414</t>
  </si>
  <si>
    <t>S46 09.379 E166 36.573</t>
  </si>
  <si>
    <t>S44 56.539 E171 07.836</t>
  </si>
  <si>
    <t>0133, 0533, 0733, 1333, 1733, 2133</t>
  </si>
  <si>
    <t>Napier Apt</t>
  </si>
  <si>
    <t>Westport Apt</t>
  </si>
  <si>
    <t>S39 38.712 E177 05.472</t>
  </si>
  <si>
    <t>S36 36.023 E174 49.933</t>
  </si>
  <si>
    <t>S35 11.798 E174 12.504</t>
  </si>
  <si>
    <t>Prr</t>
  </si>
  <si>
    <t>S43 51.186 E169 01.540</t>
  </si>
  <si>
    <t>Turnagain Cp</t>
  </si>
  <si>
    <t>Kidnappers Cp</t>
  </si>
  <si>
    <t>S39 26.213 E176 52.032</t>
  </si>
  <si>
    <t>S40 29.262 E176 37.200</t>
  </si>
  <si>
    <t>Mahia Pn</t>
  </si>
  <si>
    <t>Wpt</t>
  </si>
  <si>
    <t>Hkt</t>
  </si>
  <si>
    <t>Hst</t>
  </si>
  <si>
    <t>Sct</t>
  </si>
  <si>
    <t>Psg</t>
  </si>
  <si>
    <t>SWC</t>
  </si>
  <si>
    <t>Cmb</t>
  </si>
  <si>
    <t>Ngt</t>
  </si>
  <si>
    <t>Tra</t>
  </si>
  <si>
    <t>Omr</t>
  </si>
  <si>
    <t>Tmr</t>
  </si>
  <si>
    <t>Ltl</t>
  </si>
  <si>
    <t>Kkr</t>
  </si>
  <si>
    <t>Cht</t>
  </si>
  <si>
    <t>Brothers</t>
  </si>
  <si>
    <t>Karori Rock</t>
  </si>
  <si>
    <t>Enderby Is</t>
  </si>
  <si>
    <t>Haast</t>
  </si>
  <si>
    <t>Oamaru Apt</t>
  </si>
  <si>
    <t>Edb</t>
  </si>
  <si>
    <t>Lyall Bay</t>
  </si>
  <si>
    <t>Nelson Pt</t>
  </si>
  <si>
    <t>Bth</t>
  </si>
  <si>
    <t>Cook Strait, Nelson</t>
  </si>
  <si>
    <t>S41 20.637 E174 39.062</t>
  </si>
  <si>
    <t>S41 15.287 E173 15.918</t>
  </si>
  <si>
    <t>Scale</t>
  </si>
  <si>
    <t>New Brighton</t>
  </si>
  <si>
    <t>Timaru</t>
  </si>
  <si>
    <t>Lyttelton Hbr</t>
  </si>
  <si>
    <t>S43 30.425 E172 43.823</t>
  </si>
  <si>
    <t>Position</t>
  </si>
  <si>
    <t>Time</t>
  </si>
  <si>
    <t>NowCasting   (Coastguard)</t>
  </si>
  <si>
    <t>LBn</t>
  </si>
  <si>
    <t>S43 36.710 E172 42.417</t>
  </si>
  <si>
    <t>S43 36.164 E172 39.002</t>
  </si>
  <si>
    <t>Moeraki</t>
  </si>
  <si>
    <t>Town Basin</t>
  </si>
  <si>
    <t>Goat Is</t>
  </si>
  <si>
    <t>S45 52.719 E170 30.788</t>
  </si>
  <si>
    <t>S45 49.559 E170 37.622</t>
  </si>
  <si>
    <t>S45 21.712 E170 50.903</t>
  </si>
  <si>
    <t>Coastal Reports  (Maritime NZ)</t>
  </si>
  <si>
    <t>N, S</t>
  </si>
  <si>
    <t>C</t>
  </si>
  <si>
    <t>S50 29.770 E166 16.902</t>
  </si>
  <si>
    <t>Otago, Southland</t>
  </si>
  <si>
    <t>Ruapuke Is</t>
  </si>
  <si>
    <t>SW Cp</t>
  </si>
  <si>
    <t>S46 45.900 E168 29.900</t>
  </si>
  <si>
    <t>S46 27.599 E167 50.638</t>
  </si>
  <si>
    <t>Centre Is</t>
  </si>
  <si>
    <t>F</t>
  </si>
  <si>
    <t>Bluff Fishermen's Radio</t>
  </si>
  <si>
    <t>Coastal forecast</t>
  </si>
  <si>
    <t>0715, 2033</t>
  </si>
  <si>
    <t>Var 10 early</t>
  </si>
  <si>
    <t>Var 10</t>
  </si>
  <si>
    <t>Neb</t>
  </si>
  <si>
    <t>Vis</t>
  </si>
  <si>
    <t>Short</t>
  </si>
  <si>
    <t>mod SW dvlp</t>
  </si>
  <si>
    <t>Var</t>
  </si>
  <si>
    <t>RS</t>
  </si>
  <si>
    <t>NE 20 dvlp</t>
  </si>
  <si>
    <t>FF</t>
  </si>
  <si>
    <t>SW 1m - SE 1m do</t>
  </si>
  <si>
    <t>NW 20 af</t>
  </si>
  <si>
    <t>Var 10 fat</t>
  </si>
  <si>
    <t>NE 15</t>
  </si>
  <si>
    <t>SW 1m</t>
  </si>
  <si>
    <t>Hawera</t>
  </si>
  <si>
    <t>Paraparaumu</t>
  </si>
  <si>
    <t>R mov E + tom - N over NZ - Sun complex T - foll S Mon + Tue</t>
  </si>
  <si>
    <t>NW 15</t>
  </si>
  <si>
    <t>Var 10 ev</t>
  </si>
  <si>
    <t>N 25 early</t>
  </si>
  <si>
    <t>SE 20</t>
  </si>
  <si>
    <t>S39 35.395 E174 17.082</t>
  </si>
  <si>
    <t>Nelson, Wanganui</t>
  </si>
  <si>
    <t>Cook Strait, Nelson, Wanganui</t>
  </si>
  <si>
    <t>S40 54.093 E174 59.509</t>
  </si>
  <si>
    <t>Separation Pt</t>
  </si>
  <si>
    <t>S40 46.916 E172 59.855</t>
  </si>
  <si>
    <t>Labels</t>
  </si>
  <si>
    <t>Label</t>
  </si>
  <si>
    <t>Chn</t>
  </si>
  <si>
    <t>Ben</t>
  </si>
  <si>
    <t>Tmk</t>
  </si>
  <si>
    <t>Kpr</t>
  </si>
  <si>
    <t>Hkg</t>
  </si>
  <si>
    <t>Ttk</t>
  </si>
  <si>
    <t>Mcr</t>
  </si>
  <si>
    <t>BoI</t>
  </si>
  <si>
    <t>Krk</t>
  </si>
  <si>
    <t>Mkh</t>
  </si>
  <si>
    <t>Mah</t>
  </si>
  <si>
    <t>Kdn</t>
  </si>
  <si>
    <t>Tng</t>
  </si>
  <si>
    <t>Lyl</t>
  </si>
  <si>
    <t>Wng</t>
  </si>
  <si>
    <t>Prp</t>
  </si>
  <si>
    <t>Man</t>
  </si>
  <si>
    <t>Bro</t>
  </si>
  <si>
    <t>Krr</t>
  </si>
  <si>
    <t>Spr</t>
  </si>
  <si>
    <t>Nls</t>
  </si>
  <si>
    <t>Hwr</t>
  </si>
  <si>
    <t>NBr</t>
  </si>
  <si>
    <t>Got</t>
  </si>
  <si>
    <t>Twn</t>
  </si>
  <si>
    <t>Mrk</t>
  </si>
  <si>
    <t>Rpk</t>
  </si>
  <si>
    <t>Ctr</t>
  </si>
  <si>
    <t>Weather is an integral part of cruising in New Zealand, and not only so if you venture South like we did. With tropical storms sometimes skirting the North, you will want to monitor the weather quite accutely when navigating kiwi waters.</t>
  </si>
  <si>
    <t>New Zealand Weather Helper</t>
  </si>
  <si>
    <t>Version</t>
  </si>
  <si>
    <t>Release Date</t>
  </si>
  <si>
    <t>Nicolas Remy</t>
  </si>
  <si>
    <t>S/Y Fleur de Sel</t>
  </si>
  <si>
    <t>http://journal.belle-isle.eu/downloads/</t>
  </si>
  <si>
    <t>USD 10  Paypal link</t>
  </si>
  <si>
    <t>NZD 10  Paypal Link</t>
  </si>
  <si>
    <t>AUD 10  Paypal link</t>
  </si>
  <si>
    <t>EUR 10  Paypal link</t>
  </si>
  <si>
    <t>Background</t>
  </si>
  <si>
    <t>Instructions</t>
  </si>
  <si>
    <t>GBP 10  Paypal link</t>
  </si>
  <si>
    <t>Change Log</t>
  </si>
  <si>
    <t>or simply Donate whichever amount you wish by clicking on the button :</t>
  </si>
  <si>
    <t>Author</t>
  </si>
  <si>
    <t>Copyright</t>
  </si>
  <si>
    <t>© 2012-2013</t>
  </si>
  <si>
    <t>If you like and use this program, please consider a donation to aid its development and maintenance :</t>
  </si>
  <si>
    <t>Fortunately, the available information is excellent. In order to use it to its full, it does, however, require a bit of work. Mostly so that you know what is available where and when, as well as where the places mentionned are. We found this last point the most difficult at first for a foreigner, since hardly any documentation is available on the subject.</t>
  </si>
  <si>
    <t>Schedules</t>
  </si>
  <si>
    <t>Indeed, New Zealand does not use Navtex for example, and forecasts are mostly transmitted by voice, whether over VHF or SSB, and this means writing the broadcasts down is essential. We advise using a recording software in order to record the broadcasts (especially if English is not your native language, and sometimes even if it is !) We used Weeny Free MP3 Recorder but there must be many others out there, and we could then replay the forecasts at ease.</t>
  </si>
  <si>
    <t>Recreational Forecast</t>
  </si>
  <si>
    <t>Coastal Forecast</t>
  </si>
  <si>
    <t>Coastal Reports</t>
  </si>
  <si>
    <t>Nowcasting</t>
  </si>
  <si>
    <t>Port Waikato / Manukau, Kaipara, Bay of Islands</t>
  </si>
  <si>
    <t>Abbreviations</t>
  </si>
  <si>
    <t>We have tried to make this file as easy to use as possible, and so that it fits a variety of screens, from large notebooks to small netbooks. This may mean that you need to adjust zoom level or so on.</t>
  </si>
  <si>
    <t>Following Coastal Forecasts on Maritime NZ's broadcasts are the Coastal Reports. These give you the weather situation for many stations around NZ just very recently. First off, enter your position and the report time, and then select the chosen transmitter in the green box. This will enable you to see the bearing and distance to the antenna, as well as the VHF channel to listen to. This also highlights in green the stations which will be read through during the broadcast, in the correct order. Note that if you listen to these reports over SSB, the whole list will be read out. Allowed abbreviations are given hereunder. On the top right, the scale factor allows you to adjust how long the wind barbs are, the limits allow you to choose at what wind speed the barbs change colour, and you can choose to have full labels for the station names, short labels or none at all.</t>
  </si>
  <si>
    <t>Nowcasting is a live service provided by Coastguard. This gives you the weather situation for a few selected locations near you as of just now. First off, enter your position and the broadcast time, and then select the chosen transmitter in the green box. This will enable you to see the bearing and distance to the antenna, as well as the VHF channel to listen to. This also highlights in green the stations which will be read through during the broadcast. Order of the stations should match in most situations, but there are a few situations where Coastguard actually changes the order from one broadcast to the next. You an have a global view of NZ or a zoom of the Hauraki Gulf area and of the Cook Strait area by scrolling right. On the top right, the scale factor allows you to adjust how long the wind barbs are, the limits allow you to choose at what wind speed the barbs change colour, and you can choose to have full labels for the station names, short labels or none at all.</t>
  </si>
  <si>
    <t>variable</t>
  </si>
  <si>
    <t>dvlp</t>
  </si>
  <si>
    <t>developping</t>
  </si>
  <si>
    <t>eas</t>
  </si>
  <si>
    <t>easing</t>
  </si>
  <si>
    <t>do</t>
  </si>
  <si>
    <t>dying out</t>
  </si>
  <si>
    <t>var</t>
  </si>
  <si>
    <t>fat</t>
  </si>
  <si>
    <t>for a time</t>
  </si>
  <si>
    <t>tnt</t>
  </si>
  <si>
    <t>tonight</t>
  </si>
  <si>
    <t>ovn</t>
  </si>
  <si>
    <t>overnight</t>
  </si>
  <si>
    <t>mrn</t>
  </si>
  <si>
    <t>morning</t>
  </si>
  <si>
    <t>af</t>
  </si>
  <si>
    <t>afternoon</t>
  </si>
  <si>
    <t>mid</t>
  </si>
  <si>
    <t>midday</t>
  </si>
  <si>
    <t>evn</t>
  </si>
  <si>
    <t>evening</t>
  </si>
  <si>
    <t>R</t>
  </si>
  <si>
    <t>ridge</t>
  </si>
  <si>
    <t>T</t>
  </si>
  <si>
    <t>trough</t>
  </si>
  <si>
    <t>CF</t>
  </si>
  <si>
    <t>cold front</t>
  </si>
  <si>
    <t>H</t>
  </si>
  <si>
    <t>nigh</t>
  </si>
  <si>
    <t>L</t>
  </si>
  <si>
    <t>low</t>
  </si>
  <si>
    <t>SI</t>
  </si>
  <si>
    <t>South Island</t>
  </si>
  <si>
    <t>NI</t>
  </si>
  <si>
    <t>North Island</t>
  </si>
  <si>
    <t>Chtm</t>
  </si>
  <si>
    <t>Chatham Islands</t>
  </si>
  <si>
    <t>Nfk</t>
  </si>
  <si>
    <t>Norfolk Island</t>
  </si>
  <si>
    <t>TS</t>
  </si>
  <si>
    <t>Tasman Sea</t>
  </si>
  <si>
    <t>clear</t>
  </si>
  <si>
    <t>rain</t>
  </si>
  <si>
    <t>showers</t>
  </si>
  <si>
    <t>RR</t>
  </si>
  <si>
    <t>heavy rain</t>
  </si>
  <si>
    <t>M</t>
  </si>
  <si>
    <t>mist</t>
  </si>
  <si>
    <t>fog</t>
  </si>
  <si>
    <t>rising</t>
  </si>
  <si>
    <t>rising rapidly</t>
  </si>
  <si>
    <t>falling</t>
  </si>
  <si>
    <t>falling rapidly</t>
  </si>
  <si>
    <t>steady</t>
  </si>
  <si>
    <t>Initial version</t>
  </si>
  <si>
    <t>http://journal.belle-isle.eu/contact/</t>
  </si>
  <si>
    <t>Contact / Suggestions / Amendment</t>
  </si>
  <si>
    <t>Latest Version</t>
  </si>
  <si>
    <t>Find the New Zealand Weather Helper section on :</t>
  </si>
  <si>
    <t>Please feel free to contact me for suggestions, amendments, etc. on :</t>
  </si>
  <si>
    <t>For this reason, we share this file we have built and used, in the hope that it may be useful to others. We used it to gather weather data received over the radio, in order both to review it for later use and to have a visual assessment of the situation. Please help us making it better by providing us with your feedback.</t>
  </si>
  <si>
    <t>This page gathers various VHF and SSB schedules, from various services which we have encountered, so that you may know when to listen for the forecasts. If you know of additional schedules, you can add them to this sheet, but please also forward them to us so that we may update the file.</t>
  </si>
  <si>
    <t>This section is for recreational forecasts which are given for the areas in which leisure boating is widespread. In the top cells you can write down the time and date of the forecast, then the situation, and underneath is room for 3 area forecasts. Select the area name at the head of each section. Then you have a template to write down the forecast and the 3-day outlook, regarding wind, sea, weather and swell. I use abbreviations suggested hereunder.</t>
  </si>
  <si>
    <t>This section is for coastal forecasts which cover the whole coast of NZ to 60 miles out. In the top cells you can write down the time and date of the forecast, then the situation, and underneath is room for 3 area forecasts. Select the area name at the head of each section. Then you have a template to write down the forecast and the 3-day outlook, regarding wind, sea, weather and swell. I use abbreviations suggested hereunder.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</si>
</sst>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d\ dd"/>
    <numFmt numFmtId="165" formatCode="ddd\ dd\ mmm"/>
    <numFmt numFmtId="166" formatCode="0\ &quot;°&quot;"/>
    <numFmt numFmtId="167" formatCode="0\ &quot;'&quot;"/>
    <numFmt numFmtId="168" formatCode="000"/>
    <numFmt numFmtId="169" formatCode="0\ &quot;M&quot;"/>
    <numFmt numFmtId="170" formatCode="0000"/>
    <numFmt numFmtId="171" formatCode="0.0"/>
    <numFmt numFmtId="172" formatCode="dd\-mmm\-yyyy"/>
  </numFmts>
  <fonts count="11"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1"/>
      <color theme="1" tint="0.499984740745262"/>
      <name val="Calibri"/>
      <family val="2"/>
      <scheme val="minor"/>
    </font>
    <font>
      <sz val="8"/>
      <color indexed="81"/>
      <name val="Tahoma"/>
      <family val="2"/>
    </font>
    <font>
      <u/>
      <sz val="11"/>
      <color theme="10"/>
      <name val="Calibri"/>
      <family val="2"/>
      <scheme val="minor"/>
    </font>
    <font>
      <u/>
      <sz val="11"/>
      <color theme="11"/>
      <name val="Calibri"/>
      <family val="2"/>
      <scheme val="minor"/>
    </font>
    <font>
      <b/>
      <sz val="24"/>
      <color theme="1"/>
      <name val="Calibri"/>
      <scheme val="minor"/>
    </font>
    <font>
      <i/>
      <sz val="11"/>
      <color theme="1"/>
      <name val="Calibri"/>
      <scheme val="minor"/>
    </font>
  </fonts>
  <fills count="11">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CCFF99"/>
        <bgColor indexed="64"/>
      </patternFill>
    </fill>
    <fill>
      <patternFill patternType="solid">
        <fgColor rgb="FF00B050"/>
        <bgColor indexed="64"/>
      </patternFill>
    </fill>
    <fill>
      <patternFill patternType="solid">
        <fgColor rgb="FFFFFF99"/>
        <bgColor indexed="64"/>
      </patternFill>
    </fill>
    <fill>
      <patternFill patternType="solid">
        <fgColor rgb="FFFFCC66"/>
        <bgColor indexed="64"/>
      </patternFill>
    </fill>
    <fill>
      <patternFill patternType="solid">
        <fgColor rgb="FFCC0000"/>
        <bgColor indexed="64"/>
      </patternFill>
    </fill>
    <fill>
      <patternFill patternType="solid">
        <fgColor theme="3" tint="0.79998168889431442"/>
        <bgColor indexed="64"/>
      </patternFill>
    </fill>
  </fills>
  <borders count="1">
    <border>
      <left/>
      <right/>
      <top/>
      <bottom/>
      <diagonal/>
    </border>
  </borders>
  <cellStyleXfs count="2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76">
    <xf numFmtId="0" fontId="0" fillId="0" borderId="0" xfId="0"/>
    <xf numFmtId="0" fontId="1" fillId="0" borderId="0" xfId="0" applyFont="1"/>
    <xf numFmtId="0" fontId="2" fillId="3" borderId="0" xfId="0" applyFont="1" applyFill="1"/>
    <xf numFmtId="164" fontId="1" fillId="0" borderId="0" xfId="0" applyNumberFormat="1" applyFont="1"/>
    <xf numFmtId="0" fontId="1" fillId="2" borderId="0" xfId="0" applyFont="1" applyFill="1" applyAlignment="1">
      <alignment horizontal="center"/>
    </xf>
    <xf numFmtId="0" fontId="3" fillId="0" borderId="0" xfId="0" applyFont="1"/>
    <xf numFmtId="0" fontId="0" fillId="0" borderId="0" xfId="0" applyAlignment="1">
      <alignment horizontal="right"/>
    </xf>
    <xf numFmtId="0" fontId="1" fillId="2" borderId="0" xfId="0" applyFont="1" applyFill="1"/>
    <xf numFmtId="168" fontId="0" fillId="0" borderId="0" xfId="0" applyNumberFormat="1"/>
    <xf numFmtId="0" fontId="2" fillId="3" borderId="0" xfId="0" applyFont="1" applyFill="1"/>
    <xf numFmtId="0" fontId="2" fillId="3" borderId="0" xfId="0" applyFont="1" applyFill="1"/>
    <xf numFmtId="0" fontId="2" fillId="6" borderId="0" xfId="0" applyFont="1" applyFill="1" applyAlignment="1">
      <alignment horizontal="left"/>
    </xf>
    <xf numFmtId="0" fontId="3" fillId="2" borderId="0" xfId="0" applyFont="1" applyFill="1" applyAlignment="1">
      <alignment horizontal="right"/>
    </xf>
    <xf numFmtId="0" fontId="3" fillId="8" borderId="0" xfId="0" applyFont="1" applyFill="1" applyAlignment="1">
      <alignment horizontal="left"/>
    </xf>
    <xf numFmtId="0" fontId="2" fillId="9" borderId="0" xfId="0" applyFont="1" applyFill="1" applyAlignment="1">
      <alignment horizontal="left"/>
    </xf>
    <xf numFmtId="0" fontId="0" fillId="0" borderId="0" xfId="0" applyAlignment="1">
      <alignment horizontal="left"/>
    </xf>
    <xf numFmtId="0" fontId="0" fillId="0" borderId="0" xfId="0" quotePrefix="1" applyAlignment="1">
      <alignment horizontal="left"/>
    </xf>
    <xf numFmtId="0" fontId="0" fillId="0" borderId="0" xfId="0" applyAlignment="1">
      <alignment horizontal="left" wrapText="1"/>
    </xf>
    <xf numFmtId="0" fontId="2" fillId="3" borderId="0" xfId="0" applyFont="1" applyFill="1" applyAlignment="1">
      <alignment horizontal="center"/>
    </xf>
    <xf numFmtId="0" fontId="1" fillId="0" borderId="0" xfId="0" applyFont="1" applyAlignment="1">
      <alignment horizontal="left"/>
    </xf>
    <xf numFmtId="0" fontId="2" fillId="9" borderId="0" xfId="0" applyFont="1" applyFill="1" applyAlignment="1">
      <alignment horizontal="center"/>
    </xf>
    <xf numFmtId="0" fontId="2" fillId="3" borderId="0" xfId="0" applyFont="1" applyFill="1"/>
    <xf numFmtId="0" fontId="1" fillId="0" borderId="0" xfId="0" applyFont="1"/>
    <xf numFmtId="0" fontId="1"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applyAlignment="1">
      <alignment vertical="center" wrapText="1"/>
    </xf>
    <xf numFmtId="0" fontId="7" fillId="0" borderId="0" xfId="7" applyAlignment="1">
      <alignment vertical="center"/>
    </xf>
    <xf numFmtId="0" fontId="1" fillId="0" borderId="0" xfId="0" applyFont="1" applyAlignment="1">
      <alignment horizontal="left" vertical="center"/>
    </xf>
    <xf numFmtId="0" fontId="7" fillId="0" borderId="0" xfId="7" applyAlignment="1">
      <alignment horizontal="left" vertical="center"/>
    </xf>
    <xf numFmtId="0" fontId="1" fillId="0" borderId="0" xfId="0" applyFont="1" applyAlignment="1">
      <alignment vertical="center"/>
    </xf>
    <xf numFmtId="0" fontId="0" fillId="0" borderId="0" xfId="0" applyAlignment="1">
      <alignment vertical="center" wrapText="1"/>
    </xf>
    <xf numFmtId="0" fontId="1" fillId="0" borderId="0" xfId="0" applyFont="1" applyAlignment="1">
      <alignment vertical="center" wrapText="1"/>
    </xf>
    <xf numFmtId="171" fontId="0" fillId="0" borderId="0" xfId="0" quotePrefix="1" applyNumberFormat="1" applyAlignment="1">
      <alignment horizontal="right" vertical="center"/>
    </xf>
    <xf numFmtId="0" fontId="0" fillId="0" borderId="0" xfId="0" applyAlignment="1">
      <alignment horizontal="right" vertical="center"/>
    </xf>
    <xf numFmtId="0" fontId="10" fillId="0" borderId="0" xfId="0" applyFont="1" applyAlignment="1">
      <alignment horizontal="right" vertical="center"/>
    </xf>
    <xf numFmtId="172" fontId="0" fillId="0" borderId="0" xfId="0" applyNumberFormat="1" applyAlignment="1">
      <alignment horizontal="right" vertical="center"/>
    </xf>
    <xf numFmtId="0" fontId="2" fillId="6" borderId="0" xfId="0" applyFont="1" applyFill="1"/>
    <xf numFmtId="0" fontId="1" fillId="5" borderId="0" xfId="0" applyFont="1" applyFill="1"/>
    <xf numFmtId="170"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0" fontId="0" fillId="0" borderId="0" xfId="0" applyProtection="1">
      <protection locked="0"/>
    </xf>
    <xf numFmtId="166" fontId="1" fillId="4" borderId="0" xfId="0" applyNumberFormat="1" applyFont="1" applyFill="1" applyProtection="1">
      <protection locked="0"/>
    </xf>
    <xf numFmtId="167" fontId="1" fillId="4" borderId="0" xfId="0" applyNumberFormat="1" applyFont="1" applyFill="1" applyProtection="1">
      <protection locked="0"/>
    </xf>
    <xf numFmtId="167" fontId="1" fillId="4" borderId="0" xfId="0" quotePrefix="1" applyNumberFormat="1" applyFont="1" applyFill="1" applyProtection="1">
      <protection locked="0"/>
    </xf>
    <xf numFmtId="170" fontId="4" fillId="2" borderId="0" xfId="0" applyNumberFormat="1" applyFont="1" applyFill="1" applyAlignment="1" applyProtection="1">
      <alignment horizontal="center"/>
      <protection locked="0"/>
    </xf>
    <xf numFmtId="0" fontId="1" fillId="7" borderId="0" xfId="0" applyFont="1" applyFill="1" applyProtection="1">
      <protection locked="0"/>
    </xf>
    <xf numFmtId="166" fontId="1" fillId="5" borderId="0" xfId="0" applyNumberFormat="1" applyFont="1" applyFill="1" applyAlignment="1" applyProtection="1">
      <alignment horizontal="right"/>
      <protection locked="0"/>
    </xf>
    <xf numFmtId="169" fontId="1" fillId="5" borderId="0" xfId="0" applyNumberFormat="1" applyFont="1" applyFill="1" applyAlignment="1" applyProtection="1">
      <alignment horizontal="right"/>
      <protection locked="0"/>
    </xf>
    <xf numFmtId="0" fontId="1" fillId="5" borderId="0" xfId="0" applyFont="1" applyFill="1" applyAlignment="1" applyProtection="1">
      <alignment horizontal="right"/>
      <protection locked="0"/>
    </xf>
    <xf numFmtId="0" fontId="4" fillId="0" borderId="0" xfId="0" applyFont="1" applyProtection="1">
      <protection locked="0"/>
    </xf>
    <xf numFmtId="0" fontId="5" fillId="0" borderId="0" xfId="0" applyFont="1" applyProtection="1">
      <protection locked="0"/>
    </xf>
    <xf numFmtId="0" fontId="0" fillId="0" borderId="0" xfId="0" applyAlignment="1" applyProtection="1">
      <alignment horizontal="right"/>
      <protection locked="0"/>
    </xf>
    <xf numFmtId="0" fontId="4" fillId="0" borderId="0" xfId="0" applyFont="1" applyAlignment="1" applyProtection="1">
      <alignment horizontal="right"/>
      <protection locked="0"/>
    </xf>
    <xf numFmtId="0" fontId="0" fillId="0" borderId="0" xfId="0" quotePrefix="1" applyProtection="1">
      <protection locked="0"/>
    </xf>
    <xf numFmtId="168" fontId="0" fillId="0" borderId="0" xfId="0" applyNumberFormat="1" applyProtection="1">
      <protection locked="0"/>
    </xf>
    <xf numFmtId="0" fontId="2" fillId="6" borderId="0" xfId="0" applyFont="1" applyFill="1" applyProtection="1">
      <protection locked="0"/>
    </xf>
    <xf numFmtId="0" fontId="2" fillId="3" borderId="0" xfId="0" applyFont="1" applyFill="1" applyProtection="1">
      <protection locked="0"/>
    </xf>
    <xf numFmtId="0" fontId="0" fillId="0" borderId="0" xfId="0" applyAlignment="1">
      <alignment vertical="center" wrapText="1"/>
    </xf>
    <xf numFmtId="0" fontId="7" fillId="0" borderId="0" xfId="7" applyAlignment="1">
      <alignment vertical="center"/>
    </xf>
    <xf numFmtId="0" fontId="1" fillId="5"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Font="1" applyAlignment="1">
      <alignment horizontal="left" vertical="center" wrapText="1"/>
    </xf>
    <xf numFmtId="165" fontId="0" fillId="0" borderId="0" xfId="0" applyNumberFormat="1" applyProtection="1">
      <protection locked="0"/>
    </xf>
    <xf numFmtId="0" fontId="1" fillId="2" borderId="0" xfId="0" applyFont="1" applyFill="1" applyAlignment="1">
      <alignment horizontal="center"/>
    </xf>
    <xf numFmtId="0" fontId="2" fillId="3" borderId="0" xfId="0" applyFont="1" applyFill="1"/>
    <xf numFmtId="0" fontId="2" fillId="3" borderId="0" xfId="0" applyFont="1" applyFill="1" applyAlignment="1">
      <alignment horizontal="center"/>
    </xf>
    <xf numFmtId="0" fontId="1" fillId="0" borderId="0" xfId="0" applyFont="1"/>
    <xf numFmtId="0" fontId="9" fillId="10" borderId="0" xfId="0" applyFont="1" applyFill="1" applyAlignment="1">
      <alignment horizontal="center" vertical="center" wrapText="1"/>
    </xf>
    <xf numFmtId="171" fontId="0" fillId="0" borderId="0" xfId="0" applyNumberFormat="1" applyAlignment="1">
      <alignment horizontal="left" vertical="center"/>
    </xf>
    <xf numFmtId="0" fontId="0" fillId="0" borderId="0" xfId="0" applyAlignment="1">
      <alignment vertical="center"/>
    </xf>
    <xf numFmtId="171" fontId="0" fillId="0" borderId="0" xfId="0" applyNumberFormat="1" applyAlignment="1">
      <alignment horizontal="left" vertical="center" wrapText="1"/>
    </xf>
    <xf numFmtId="0" fontId="7" fillId="0" borderId="0" xfId="7" applyAlignment="1">
      <alignment horizontal="right" vertical="center"/>
    </xf>
    <xf numFmtId="172" fontId="0" fillId="0" borderId="0" xfId="0" applyNumberFormat="1" applyAlignment="1">
      <alignment horizontal="left" vertical="center"/>
    </xf>
    <xf numFmtId="0" fontId="1" fillId="7" borderId="0" xfId="0" applyFont="1" applyFill="1" applyAlignment="1" applyProtection="1">
      <alignment horizontal="right"/>
      <protection locked="0"/>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1" builtinId="8" hidden="1"/>
    <cellStyle name="Hyperlink" xfId="3" builtinId="8" hidden="1"/>
    <cellStyle name="Hyperlink" xfId="5" builtinId="8" hidden="1"/>
    <cellStyle name="Hyperlink" xfId="7" builtinId="8"/>
    <cellStyle name="Normal" xfId="0" builtinId="0"/>
  </cellStyles>
  <dxfs count="3">
    <dxf>
      <fill>
        <patternFill>
          <bgColor rgb="FFCCFF99"/>
        </patternFill>
      </fill>
    </dxf>
    <dxf>
      <font>
        <color rgb="FFFF0000"/>
      </font>
    </dxf>
    <dxf>
      <fill>
        <patternFill>
          <bgColor rgb="FFCCFF99"/>
        </patternFill>
      </fill>
    </dxf>
  </dxfs>
  <tableStyles count="0" defaultTableStyle="TableStyleMedium9" defaultPivotStyle="PivotStyleLight16"/>
  <colors>
    <mruColors>
      <color rgb="FFFF9933"/>
      <color rgb="FFCCFF99"/>
      <color rgb="FFCC0000"/>
      <color rgb="FFFFCC66"/>
      <color rgb="FFFFFF99"/>
      <color rgb="FFFF5050"/>
      <color rgb="FFFFCCFF"/>
      <color rgb="FFFFCCCC"/>
      <color rgb="FF99FF66"/>
      <color rgb="FFFF33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3"/>
          <c:order val="0"/>
          <c:tx>
            <c:v>Land</c:v>
          </c:tx>
          <c:spPr>
            <a:ln w="19050">
              <a:solidFill>
                <a:schemeClr val="accent6">
                  <a:lumMod val="75000"/>
                </a:schemeClr>
              </a:solidFill>
            </a:ln>
          </c:spPr>
          <c:marker>
            <c:symbol val="none"/>
          </c:marker>
          <c:xVal>
            <c:numRef>
              <c:f>Data!$G$21:$G$192</c:f>
              <c:numCache>
                <c:formatCode>General</c:formatCode>
                <c:ptCount val="172"/>
                <c:pt idx="0">
                  <c:v>172.6608166666667</c:v>
                </c:pt>
                <c:pt idx="1">
                  <c:v>173.0397</c:v>
                </c:pt>
                <c:pt idx="2">
                  <c:v>173.1985833333333</c:v>
                </c:pt>
                <c:pt idx="3">
                  <c:v>173.4491333333333</c:v>
                </c:pt>
                <c:pt idx="4">
                  <c:v>174.3108</c:v>
                </c:pt>
                <c:pt idx="5">
                  <c:v>174.5919166666667</c:v>
                </c:pt>
                <c:pt idx="6">
                  <c:v>174.4692166666667</c:v>
                </c:pt>
                <c:pt idx="7">
                  <c:v>174.8227333333333</c:v>
                </c:pt>
                <c:pt idx="8">
                  <c:v>174.7607</c:v>
                </c:pt>
                <c:pt idx="9">
                  <c:v>175.2940833333333</c:v>
                </c:pt>
                <c:pt idx="10">
                  <c:v>175.3440333333333</c:v>
                </c:pt>
                <c:pt idx="11">
                  <c:v>175.5483666666667</c:v>
                </c:pt>
                <c:pt idx="12">
                  <c:v>175.3375</c:v>
                </c:pt>
                <c:pt idx="13">
                  <c:v>175.5545666666667</c:v>
                </c:pt>
                <c:pt idx="14">
                  <c:v>175.8274666666667</c:v>
                </c:pt>
                <c:pt idx="15">
                  <c:v>175.9581166666667</c:v>
                </c:pt>
                <c:pt idx="16">
                  <c:v>177.1165333333333</c:v>
                </c:pt>
                <c:pt idx="17">
                  <c:v>177.5047666666667</c:v>
                </c:pt>
                <c:pt idx="18">
                  <c:v>177.7427</c:v>
                </c:pt>
                <c:pt idx="19">
                  <c:v>177.9869166666667</c:v>
                </c:pt>
                <c:pt idx="20">
                  <c:v>178.3062666666667</c:v>
                </c:pt>
                <c:pt idx="21">
                  <c:v>178.5442</c:v>
                </c:pt>
                <c:pt idx="22">
                  <c:v>178.3561</c:v>
                </c:pt>
                <c:pt idx="23">
                  <c:v>178.2864333333333</c:v>
                </c:pt>
                <c:pt idx="24">
                  <c:v>178.0711</c:v>
                </c:pt>
                <c:pt idx="25">
                  <c:v>177.9016166666667</c:v>
                </c:pt>
                <c:pt idx="26">
                  <c:v>177.9603166666667</c:v>
                </c:pt>
                <c:pt idx="27">
                  <c:v>177.87725</c:v>
                </c:pt>
                <c:pt idx="28">
                  <c:v>177.8580833333333</c:v>
                </c:pt>
                <c:pt idx="29">
                  <c:v>177.2935833333333</c:v>
                </c:pt>
                <c:pt idx="30">
                  <c:v>176.8743833333333</c:v>
                </c:pt>
                <c:pt idx="31">
                  <c:v>176.91145</c:v>
                </c:pt>
                <c:pt idx="32">
                  <c:v>177.07215</c:v>
                </c:pt>
                <c:pt idx="33">
                  <c:v>176.8745166666667</c:v>
                </c:pt>
                <c:pt idx="34">
                  <c:v>176.6629</c:v>
                </c:pt>
                <c:pt idx="35">
                  <c:v>176.6252833333333</c:v>
                </c:pt>
                <c:pt idx="36">
                  <c:v>176.3415</c:v>
                </c:pt>
                <c:pt idx="37">
                  <c:v>175.9759333333333</c:v>
                </c:pt>
                <c:pt idx="38">
                  <c:v>175.2941833333333</c:v>
                </c:pt>
                <c:pt idx="39">
                  <c:v>175.2081</c:v>
                </c:pt>
                <c:pt idx="40">
                  <c:v>175.2014833333333</c:v>
                </c:pt>
                <c:pt idx="41">
                  <c:v>175.0558</c:v>
                </c:pt>
                <c:pt idx="42">
                  <c:v>174.91675</c:v>
                </c:pt>
                <c:pt idx="43">
                  <c:v>174.85715</c:v>
                </c:pt>
                <c:pt idx="44">
                  <c:v>174.6585</c:v>
                </c:pt>
                <c:pt idx="45">
                  <c:v>174.61215</c:v>
                </c:pt>
                <c:pt idx="46">
                  <c:v>174.7578333333333</c:v>
                </c:pt>
                <c:pt idx="47">
                  <c:v>175.1087833333333</c:v>
                </c:pt>
                <c:pt idx="48">
                  <c:v>175.22195</c:v>
                </c:pt>
                <c:pt idx="49">
                  <c:v>175.1823666666667</c:v>
                </c:pt>
                <c:pt idx="50">
                  <c:v>174.8809</c:v>
                </c:pt>
                <c:pt idx="51">
                  <c:v>174.6881166666667</c:v>
                </c:pt>
                <c:pt idx="52">
                  <c:v>174.4548</c:v>
                </c:pt>
                <c:pt idx="53">
                  <c:v>174.2972833333333</c:v>
                </c:pt>
                <c:pt idx="54">
                  <c:v>173.9333166666667</c:v>
                </c:pt>
                <c:pt idx="55">
                  <c:v>173.77105</c:v>
                </c:pt>
                <c:pt idx="56">
                  <c:v>173.7970166666667</c:v>
                </c:pt>
                <c:pt idx="57">
                  <c:v>174.17345</c:v>
                </c:pt>
                <c:pt idx="58">
                  <c:v>174.44915</c:v>
                </c:pt>
                <c:pt idx="59">
                  <c:v>174.6204</c:v>
                </c:pt>
                <c:pt idx="60">
                  <c:v>174.8224666666667</c:v>
                </c:pt>
                <c:pt idx="61">
                  <c:v>174.4232333333333</c:v>
                </c:pt>
                <c:pt idx="62">
                  <c:v>173.7847833333333</c:v>
                </c:pt>
                <c:pt idx="63">
                  <c:v>173.0384166666667</c:v>
                </c:pt>
                <c:pt idx="64">
                  <c:v>173.17265</c:v>
                </c:pt>
                <c:pt idx="65">
                  <c:v>173.0994333333333</c:v>
                </c:pt>
                <c:pt idx="66">
                  <c:v>172.6608166666667</c:v>
                </c:pt>
                <c:pt idx="69">
                  <c:v>173.01675</c:v>
                </c:pt>
                <c:pt idx="70">
                  <c:v>172.7519</c:v>
                </c:pt>
                <c:pt idx="71">
                  <c:v>172.6790666666667</c:v>
                </c:pt>
                <c:pt idx="72">
                  <c:v>172.6790666666667</c:v>
                </c:pt>
                <c:pt idx="73">
                  <c:v>172.80445</c:v>
                </c:pt>
                <c:pt idx="74">
                  <c:v>173.01675</c:v>
                </c:pt>
                <c:pt idx="75">
                  <c:v>173.0829666666667</c:v>
                </c:pt>
                <c:pt idx="76">
                  <c:v>173.0101333333333</c:v>
                </c:pt>
                <c:pt idx="77">
                  <c:v>173.0829666666667</c:v>
                </c:pt>
                <c:pt idx="78">
                  <c:v>173.2082</c:v>
                </c:pt>
                <c:pt idx="79">
                  <c:v>173.7848</c:v>
                </c:pt>
                <c:pt idx="80">
                  <c:v>173.7649333333333</c:v>
                </c:pt>
                <c:pt idx="81">
                  <c:v>173.9701833333333</c:v>
                </c:pt>
                <c:pt idx="82">
                  <c:v>173.9503166666667</c:v>
                </c:pt>
                <c:pt idx="83">
                  <c:v>174.3939333333333</c:v>
                </c:pt>
                <c:pt idx="84">
                  <c:v>174.1886833333333</c:v>
                </c:pt>
                <c:pt idx="85">
                  <c:v>174.11585</c:v>
                </c:pt>
                <c:pt idx="86">
                  <c:v>174.0297833333333</c:v>
                </c:pt>
                <c:pt idx="87">
                  <c:v>174.1688166666667</c:v>
                </c:pt>
                <c:pt idx="88">
                  <c:v>174.24165</c:v>
                </c:pt>
                <c:pt idx="89">
                  <c:v>173.5153</c:v>
                </c:pt>
                <c:pt idx="90">
                  <c:v>173.27515</c:v>
                </c:pt>
                <c:pt idx="91">
                  <c:v>173.0707833333333</c:v>
                </c:pt>
                <c:pt idx="92">
                  <c:v>172.7870666666667</c:v>
                </c:pt>
                <c:pt idx="93">
                  <c:v>172.7095666666667</c:v>
                </c:pt>
                <c:pt idx="94">
                  <c:v>172.7505833333333</c:v>
                </c:pt>
                <c:pt idx="95">
                  <c:v>173.07875</c:v>
                </c:pt>
                <c:pt idx="96">
                  <c:v>173.1197666666667</c:v>
                </c:pt>
                <c:pt idx="97">
                  <c:v>173.02405</c:v>
                </c:pt>
                <c:pt idx="98">
                  <c:v>172.8599666666667</c:v>
                </c:pt>
                <c:pt idx="99">
                  <c:v>172.7095666666667</c:v>
                </c:pt>
                <c:pt idx="100">
                  <c:v>172.3745666666667</c:v>
                </c:pt>
                <c:pt idx="101">
                  <c:v>171.3922166666667</c:v>
                </c:pt>
                <c:pt idx="102">
                  <c:v>171.2312</c:v>
                </c:pt>
                <c:pt idx="103">
                  <c:v>171.1524166666667</c:v>
                </c:pt>
                <c:pt idx="104">
                  <c:v>171.1740166666667</c:v>
                </c:pt>
                <c:pt idx="105">
                  <c:v>170.9201333333333</c:v>
                </c:pt>
                <c:pt idx="106">
                  <c:v>170.81645</c:v>
                </c:pt>
                <c:pt idx="107">
                  <c:v>170.8772833333333</c:v>
                </c:pt>
                <c:pt idx="108">
                  <c:v>170.5643</c:v>
                </c:pt>
                <c:pt idx="109">
                  <c:v>170.7630166666667</c:v>
                </c:pt>
                <c:pt idx="110">
                  <c:v>170.7273166666667</c:v>
                </c:pt>
                <c:pt idx="111">
                  <c:v>170.3416666666667</c:v>
                </c:pt>
                <c:pt idx="112">
                  <c:v>170.2131333333333</c:v>
                </c:pt>
                <c:pt idx="113">
                  <c:v>170.1917</c:v>
                </c:pt>
                <c:pt idx="114">
                  <c:v>169.8333666666667</c:v>
                </c:pt>
                <c:pt idx="115">
                  <c:v>169.7989166666667</c:v>
                </c:pt>
                <c:pt idx="116">
                  <c:v>169.5846666666667</c:v>
                </c:pt>
                <c:pt idx="117">
                  <c:v>169.2061666666667</c:v>
                </c:pt>
                <c:pt idx="118">
                  <c:v>168.84195</c:v>
                </c:pt>
                <c:pt idx="119">
                  <c:v>168.7884833333333</c:v>
                </c:pt>
                <c:pt idx="120">
                  <c:v>168.3208166666667</c:v>
                </c:pt>
                <c:pt idx="121">
                  <c:v>168.1338833333333</c:v>
                </c:pt>
                <c:pt idx="122">
                  <c:v>167.7598333333333</c:v>
                </c:pt>
                <c:pt idx="123">
                  <c:v>167.7022833333333</c:v>
                </c:pt>
                <c:pt idx="124">
                  <c:v>167.42895</c:v>
                </c:pt>
                <c:pt idx="125">
                  <c:v>167.3426166666667</c:v>
                </c:pt>
                <c:pt idx="126">
                  <c:v>166.6448666666667</c:v>
                </c:pt>
                <c:pt idx="127">
                  <c:v>166.4290666666667</c:v>
                </c:pt>
                <c:pt idx="128">
                  <c:v>166.4650333333333</c:v>
                </c:pt>
                <c:pt idx="129">
                  <c:v>166.67365</c:v>
                </c:pt>
                <c:pt idx="130">
                  <c:v>166.85005</c:v>
                </c:pt>
                <c:pt idx="131">
                  <c:v>168.4133333333333</c:v>
                </c:pt>
                <c:pt idx="132">
                  <c:v>168.77785</c:v>
                </c:pt>
                <c:pt idx="133">
                  <c:v>169.22715</c:v>
                </c:pt>
                <c:pt idx="134">
                  <c:v>169.6549166666667</c:v>
                </c:pt>
                <c:pt idx="135">
                  <c:v>171.1431166666667</c:v>
                </c:pt>
                <c:pt idx="136">
                  <c:v>171.48105</c:v>
                </c:pt>
                <c:pt idx="137">
                  <c:v>171.7245166666667</c:v>
                </c:pt>
                <c:pt idx="138">
                  <c:v>172.0835166666667</c:v>
                </c:pt>
                <c:pt idx="139">
                  <c:v>172.1101833333333</c:v>
                </c:pt>
                <c:pt idx="140">
                  <c:v>172.2302</c:v>
                </c:pt>
                <c:pt idx="141">
                  <c:v>172.6835333333333</c:v>
                </c:pt>
                <c:pt idx="142">
                  <c:v>173.01675</c:v>
                </c:pt>
                <c:pt idx="145">
                  <c:v>167.4608166666667</c:v>
                </c:pt>
                <c:pt idx="146">
                  <c:v>167.4608166666667</c:v>
                </c:pt>
                <c:pt idx="147">
                  <c:v>167.5632666666667</c:v>
                </c:pt>
                <c:pt idx="148">
                  <c:v>167.5852166666667</c:v>
                </c:pt>
                <c:pt idx="149">
                  <c:v>167.6730333333333</c:v>
                </c:pt>
                <c:pt idx="150">
                  <c:v>167.6730333333333</c:v>
                </c:pt>
                <c:pt idx="151">
                  <c:v>167.7535333333333</c:v>
                </c:pt>
                <c:pt idx="152">
                  <c:v>167.7096166666667</c:v>
                </c:pt>
                <c:pt idx="153">
                  <c:v>167.7315666666667</c:v>
                </c:pt>
                <c:pt idx="154">
                  <c:v>167.8925666666667</c:v>
                </c:pt>
                <c:pt idx="155">
                  <c:v>168.17065</c:v>
                </c:pt>
                <c:pt idx="156">
                  <c:v>168.0023333333333</c:v>
                </c:pt>
                <c:pt idx="157">
                  <c:v>168.0974666666667</c:v>
                </c:pt>
                <c:pt idx="158">
                  <c:v>168.1779666666667</c:v>
                </c:pt>
                <c:pt idx="159">
                  <c:v>168.21455</c:v>
                </c:pt>
                <c:pt idx="160">
                  <c:v>168.1121</c:v>
                </c:pt>
                <c:pt idx="161">
                  <c:v>167.9438</c:v>
                </c:pt>
                <c:pt idx="162">
                  <c:v>167.8120666666667</c:v>
                </c:pt>
                <c:pt idx="163">
                  <c:v>167.6949833333333</c:v>
                </c:pt>
                <c:pt idx="164">
                  <c:v>167.6364333333333</c:v>
                </c:pt>
                <c:pt idx="165">
                  <c:v>167.4608166666667</c:v>
                </c:pt>
                <c:pt idx="168">
                  <c:v>175.32965</c:v>
                </c:pt>
                <c:pt idx="169">
                  <c:v>175.3605833333333</c:v>
                </c:pt>
                <c:pt idx="170">
                  <c:v>175.5399166666667</c:v>
                </c:pt>
                <c:pt idx="171">
                  <c:v>175.32965</c:v>
                </c:pt>
              </c:numCache>
            </c:numRef>
          </c:xVal>
          <c:yVal>
            <c:numRef>
              <c:f>Data!$F$21:$F$192</c:f>
              <c:numCache>
                <c:formatCode>General</c:formatCode>
                <c:ptCount val="172"/>
                <c:pt idx="0">
                  <c:v>-34.44105</c:v>
                </c:pt>
                <c:pt idx="1">
                  <c:v>-34.40111666666667</c:v>
                </c:pt>
                <c:pt idx="2">
                  <c:v>-34.86528333333333</c:v>
                </c:pt>
                <c:pt idx="3">
                  <c:v>-34.83035</c:v>
                </c:pt>
                <c:pt idx="4">
                  <c:v>-35.1897</c:v>
                </c:pt>
                <c:pt idx="5">
                  <c:v>-35.8585</c:v>
                </c:pt>
                <c:pt idx="6">
                  <c:v>-35.86848333333333</c:v>
                </c:pt>
                <c:pt idx="7">
                  <c:v>-36.31268333333333</c:v>
                </c:pt>
                <c:pt idx="8">
                  <c:v>-36.72693333333333</c:v>
                </c:pt>
                <c:pt idx="9">
                  <c:v>-36.99645</c:v>
                </c:pt>
                <c:pt idx="10">
                  <c:v>-37.21561666666667</c:v>
                </c:pt>
                <c:pt idx="11">
                  <c:v>-37.18611666666666</c:v>
                </c:pt>
                <c:pt idx="12">
                  <c:v>-36.48238333333333</c:v>
                </c:pt>
                <c:pt idx="13">
                  <c:v>-36.54726666666667</c:v>
                </c:pt>
                <c:pt idx="14">
                  <c:v>-36.84673333333333</c:v>
                </c:pt>
                <c:pt idx="15">
                  <c:v>-37.55545</c:v>
                </c:pt>
                <c:pt idx="16">
                  <c:v>-38.00465</c:v>
                </c:pt>
                <c:pt idx="17">
                  <c:v>-37.95473333333333</c:v>
                </c:pt>
                <c:pt idx="18">
                  <c:v>-37.68023333333333</c:v>
                </c:pt>
                <c:pt idx="19">
                  <c:v>-37.55046666666667</c:v>
                </c:pt>
                <c:pt idx="20">
                  <c:v>-37.56045</c:v>
                </c:pt>
                <c:pt idx="21">
                  <c:v>-37.68023333333333</c:v>
                </c:pt>
                <c:pt idx="22">
                  <c:v>-38.01213333333333</c:v>
                </c:pt>
                <c:pt idx="23">
                  <c:v>-38.5312</c:v>
                </c:pt>
                <c:pt idx="24">
                  <c:v>-38.70588333333333</c:v>
                </c:pt>
                <c:pt idx="25">
                  <c:v>-38.68011666666666</c:v>
                </c:pt>
                <c:pt idx="26">
                  <c:v>-39.1451</c:v>
                </c:pt>
                <c:pt idx="27">
                  <c:v>-39.26488333333333</c:v>
                </c:pt>
                <c:pt idx="28">
                  <c:v>-39.07523333333334</c:v>
                </c:pt>
                <c:pt idx="29">
                  <c:v>-39.07406666666667</c:v>
                </c:pt>
                <c:pt idx="30">
                  <c:v>-39.39423333333333</c:v>
                </c:pt>
                <c:pt idx="31">
                  <c:v>-39.59388333333333</c:v>
                </c:pt>
                <c:pt idx="32">
                  <c:v>-39.6442</c:v>
                </c:pt>
                <c:pt idx="33">
                  <c:v>-40.14081666666667</c:v>
                </c:pt>
                <c:pt idx="34">
                  <c:v>-40.29236666666667</c:v>
                </c:pt>
                <c:pt idx="35">
                  <c:v>-40.49518333333333</c:v>
                </c:pt>
                <c:pt idx="36">
                  <c:v>-40.66001666666666</c:v>
                </c:pt>
                <c:pt idx="37">
                  <c:v>-41.23385</c:v>
                </c:pt>
                <c:pt idx="38">
                  <c:v>-41.61566666666667</c:v>
                </c:pt>
                <c:pt idx="39">
                  <c:v>-41.55576666666666</c:v>
                </c:pt>
                <c:pt idx="40">
                  <c:v>-41.431</c:v>
                </c:pt>
                <c:pt idx="41">
                  <c:v>-41.3711</c:v>
                </c:pt>
                <c:pt idx="42">
                  <c:v>-41.44098333333334</c:v>
                </c:pt>
                <c:pt idx="43">
                  <c:v>-41.3212</c:v>
                </c:pt>
                <c:pt idx="44">
                  <c:v>-41.35113333333334</c:v>
                </c:pt>
                <c:pt idx="45">
                  <c:v>-41.25631666666666</c:v>
                </c:pt>
                <c:pt idx="46">
                  <c:v>-41.18643333333333</c:v>
                </c:pt>
                <c:pt idx="47">
                  <c:v>-40.73225</c:v>
                </c:pt>
                <c:pt idx="48">
                  <c:v>-40.4278</c:v>
                </c:pt>
                <c:pt idx="49">
                  <c:v>-40.11336666666666</c:v>
                </c:pt>
                <c:pt idx="50">
                  <c:v>-39.88376666666667</c:v>
                </c:pt>
                <c:pt idx="51">
                  <c:v>-39.84466666666667</c:v>
                </c:pt>
                <c:pt idx="52">
                  <c:v>-39.7377</c:v>
                </c:pt>
                <c:pt idx="53">
                  <c:v>-39.59826666666667</c:v>
                </c:pt>
                <c:pt idx="54">
                  <c:v>-39.5344</c:v>
                </c:pt>
                <c:pt idx="55">
                  <c:v>-39.37468333333333</c:v>
                </c:pt>
                <c:pt idx="56">
                  <c:v>-39.19001666666666</c:v>
                </c:pt>
                <c:pt idx="57">
                  <c:v>-38.99536666666667</c:v>
                </c:pt>
                <c:pt idx="58">
                  <c:v>-38.97675</c:v>
                </c:pt>
                <c:pt idx="59">
                  <c:v>-38.68596666666667</c:v>
                </c:pt>
                <c:pt idx="60">
                  <c:v>-37.7526</c:v>
                </c:pt>
                <c:pt idx="61">
                  <c:v>-36.81178333333333</c:v>
                </c:pt>
                <c:pt idx="62">
                  <c:v>-35.99825</c:v>
                </c:pt>
                <c:pt idx="63">
                  <c:v>-35.18221666666667</c:v>
                </c:pt>
                <c:pt idx="64">
                  <c:v>-35.09736666666667</c:v>
                </c:pt>
                <c:pt idx="65">
                  <c:v>-34.91768333333334</c:v>
                </c:pt>
                <c:pt idx="66">
                  <c:v>-34.44105</c:v>
                </c:pt>
                <c:pt idx="69">
                  <c:v>-40.55715</c:v>
                </c:pt>
                <c:pt idx="70">
                  <c:v>-40.5322</c:v>
                </c:pt>
                <c:pt idx="71">
                  <c:v>-40.61205</c:v>
                </c:pt>
                <c:pt idx="72">
                  <c:v>-40.72685</c:v>
                </c:pt>
                <c:pt idx="73">
                  <c:v>-40.82595</c:v>
                </c:pt>
                <c:pt idx="74">
                  <c:v>-40.77675</c:v>
                </c:pt>
                <c:pt idx="75">
                  <c:v>-40.96141666666666</c:v>
                </c:pt>
                <c:pt idx="76">
                  <c:v>-41.01631666666667</c:v>
                </c:pt>
                <c:pt idx="77">
                  <c:v>-41.26588333333333</c:v>
                </c:pt>
                <c:pt idx="78">
                  <c:v>-41.33515</c:v>
                </c:pt>
                <c:pt idx="79">
                  <c:v>-40.93148333333333</c:v>
                </c:pt>
                <c:pt idx="80">
                  <c:v>-40.8117</c:v>
                </c:pt>
                <c:pt idx="81">
                  <c:v>-40.68691666666667</c:v>
                </c:pt>
                <c:pt idx="82">
                  <c:v>-40.88655</c:v>
                </c:pt>
                <c:pt idx="83">
                  <c:v>-41.10116666666666</c:v>
                </c:pt>
                <c:pt idx="84">
                  <c:v>-41.35571666666667</c:v>
                </c:pt>
                <c:pt idx="85">
                  <c:v>-41.3058</c:v>
                </c:pt>
                <c:pt idx="86">
                  <c:v>-41.45553333333334</c:v>
                </c:pt>
                <c:pt idx="87">
                  <c:v>-41.56533333333333</c:v>
                </c:pt>
                <c:pt idx="88">
                  <c:v>-41.76996666666667</c:v>
                </c:pt>
                <c:pt idx="89">
                  <c:v>-42.49568333333333</c:v>
                </c:pt>
                <c:pt idx="90">
                  <c:v>-42.90903333333333</c:v>
                </c:pt>
                <c:pt idx="91">
                  <c:v>-43.05516666666666</c:v>
                </c:pt>
                <c:pt idx="92">
                  <c:v>-43.13003333333333</c:v>
                </c:pt>
                <c:pt idx="93">
                  <c:v>-43.3721</c:v>
                </c:pt>
                <c:pt idx="94">
                  <c:v>-43.55176666666667</c:v>
                </c:pt>
                <c:pt idx="95">
                  <c:v>-43.68153333333333</c:v>
                </c:pt>
                <c:pt idx="96">
                  <c:v>-43.79135</c:v>
                </c:pt>
                <c:pt idx="97">
                  <c:v>-43.89116666666666</c:v>
                </c:pt>
                <c:pt idx="98">
                  <c:v>-43.89116666666666</c:v>
                </c:pt>
                <c:pt idx="99">
                  <c:v>-43.82128333333333</c:v>
                </c:pt>
                <c:pt idx="100">
                  <c:v>-43.85623333333334</c:v>
                </c:pt>
                <c:pt idx="101">
                  <c:v>-44.2392</c:v>
                </c:pt>
                <c:pt idx="102">
                  <c:v>-44.38818333333333</c:v>
                </c:pt>
                <c:pt idx="103">
                  <c:v>-44.58216666666667</c:v>
                </c:pt>
                <c:pt idx="104">
                  <c:v>-44.9318</c:v>
                </c:pt>
                <c:pt idx="105">
                  <c:v>-45.17136666666666</c:v>
                </c:pt>
                <c:pt idx="106">
                  <c:v>-45.34661666666667</c:v>
                </c:pt>
                <c:pt idx="107">
                  <c:v>-45.38098333333333</c:v>
                </c:pt>
                <c:pt idx="108">
                  <c:v>-45.74026666666666</c:v>
                </c:pt>
                <c:pt idx="109">
                  <c:v>-45.79525</c:v>
                </c:pt>
                <c:pt idx="110">
                  <c:v>-45.8801</c:v>
                </c:pt>
                <c:pt idx="111">
                  <c:v>-45.94996666666667</c:v>
                </c:pt>
                <c:pt idx="112">
                  <c:v>-46.06476666666666</c:v>
                </c:pt>
                <c:pt idx="113">
                  <c:v>-46.14961666666667</c:v>
                </c:pt>
                <c:pt idx="114">
                  <c:v>-46.32608333333334</c:v>
                </c:pt>
                <c:pt idx="115">
                  <c:v>-46.46405</c:v>
                </c:pt>
                <c:pt idx="116">
                  <c:v>-46.58383333333333</c:v>
                </c:pt>
                <c:pt idx="117">
                  <c:v>-46.66868333333333</c:v>
                </c:pt>
                <c:pt idx="118">
                  <c:v>-46.64871666666667</c:v>
                </c:pt>
                <c:pt idx="119">
                  <c:v>-46.57135</c:v>
                </c:pt>
                <c:pt idx="120">
                  <c:v>-46.59651666666667</c:v>
                </c:pt>
                <c:pt idx="121">
                  <c:v>-46.34675</c:v>
                </c:pt>
                <c:pt idx="122">
                  <c:v>-46.38668333333333</c:v>
                </c:pt>
                <c:pt idx="123">
                  <c:v>-46.25691666666667</c:v>
                </c:pt>
                <c:pt idx="124">
                  <c:v>-46.13213333333333</c:v>
                </c:pt>
                <c:pt idx="125">
                  <c:v>-46.24693333333333</c:v>
                </c:pt>
                <c:pt idx="126">
                  <c:v>-46.20201666666667</c:v>
                </c:pt>
                <c:pt idx="127">
                  <c:v>-45.93748333333333</c:v>
                </c:pt>
                <c:pt idx="128">
                  <c:v>-45.67795</c:v>
                </c:pt>
                <c:pt idx="129">
                  <c:v>-45.58313333333334</c:v>
                </c:pt>
                <c:pt idx="130">
                  <c:v>-45.23625</c:v>
                </c:pt>
                <c:pt idx="131">
                  <c:v>-44.00346666666667</c:v>
                </c:pt>
                <c:pt idx="132">
                  <c:v>-43.98848333333333</c:v>
                </c:pt>
                <c:pt idx="133">
                  <c:v>-43.7182</c:v>
                </c:pt>
                <c:pt idx="134">
                  <c:v>-43.5776</c:v>
                </c:pt>
                <c:pt idx="135">
                  <c:v>-42.55405</c:v>
                </c:pt>
                <c:pt idx="136">
                  <c:v>-41.7575</c:v>
                </c:pt>
                <c:pt idx="137">
                  <c:v>-41.72755</c:v>
                </c:pt>
                <c:pt idx="138">
                  <c:v>-41.35571666666667</c:v>
                </c:pt>
                <c:pt idx="139">
                  <c:v>-40.88656666666667</c:v>
                </c:pt>
                <c:pt idx="140">
                  <c:v>-40.76676666666667</c:v>
                </c:pt>
                <c:pt idx="141">
                  <c:v>-40.49725</c:v>
                </c:pt>
                <c:pt idx="142">
                  <c:v>-40.55715</c:v>
                </c:pt>
                <c:pt idx="145">
                  <c:v>-47.29421666666666</c:v>
                </c:pt>
                <c:pt idx="146">
                  <c:v>-47.20936666666667</c:v>
                </c:pt>
                <c:pt idx="147">
                  <c:v>-47.15946666666667</c:v>
                </c:pt>
                <c:pt idx="148">
                  <c:v>-47.06463333333333</c:v>
                </c:pt>
                <c:pt idx="149">
                  <c:v>-47.03968333333334</c:v>
                </c:pt>
                <c:pt idx="150">
                  <c:v>-46.93985</c:v>
                </c:pt>
                <c:pt idx="151">
                  <c:v>-46.9199</c:v>
                </c:pt>
                <c:pt idx="152">
                  <c:v>-46.80011666666667</c:v>
                </c:pt>
                <c:pt idx="153">
                  <c:v>-46.70028333333333</c:v>
                </c:pt>
                <c:pt idx="154">
                  <c:v>-46.68031666666667</c:v>
                </c:pt>
                <c:pt idx="155">
                  <c:v>-46.89993333333334</c:v>
                </c:pt>
                <c:pt idx="156">
                  <c:v>-46.88995</c:v>
                </c:pt>
                <c:pt idx="157">
                  <c:v>-46.97978333333333</c:v>
                </c:pt>
                <c:pt idx="158">
                  <c:v>-46.93985</c:v>
                </c:pt>
                <c:pt idx="159">
                  <c:v>-47.06463333333333</c:v>
                </c:pt>
                <c:pt idx="160">
                  <c:v>-47.12453333333333</c:v>
                </c:pt>
                <c:pt idx="161">
                  <c:v>-47.1395</c:v>
                </c:pt>
                <c:pt idx="162">
                  <c:v>-47.18441666666666</c:v>
                </c:pt>
                <c:pt idx="163">
                  <c:v>-47.15946666666667</c:v>
                </c:pt>
                <c:pt idx="164">
                  <c:v>-47.26926666666667</c:v>
                </c:pt>
                <c:pt idx="165">
                  <c:v>-47.29421666666666</c:v>
                </c:pt>
                <c:pt idx="168">
                  <c:v>-36.22076666666667</c:v>
                </c:pt>
                <c:pt idx="169">
                  <c:v>-36.04108333333333</c:v>
                </c:pt>
                <c:pt idx="170">
                  <c:v>-36.34055</c:v>
                </c:pt>
                <c:pt idx="171">
                  <c:v>-36.22076666666667</c:v>
                </c:pt>
              </c:numCache>
            </c:numRef>
          </c:yVal>
          <c:smooth val="0"/>
        </c:ser>
        <c:ser>
          <c:idx val="6"/>
          <c:order val="1"/>
          <c:tx>
            <c:v>FdS</c:v>
          </c:tx>
          <c:spPr>
            <a:ln>
              <a:noFill/>
            </a:ln>
          </c:spPr>
          <c:marker>
            <c:symbol val="triangle"/>
            <c:size val="7"/>
            <c:spPr>
              <a:solidFill>
                <a:srgbClr val="FF0000"/>
              </a:solidFill>
              <a:ln>
                <a:noFill/>
              </a:ln>
            </c:spPr>
          </c:marker>
          <c:xVal>
            <c:numRef>
              <c:f>'Coastal Reports'!$AD$1</c:f>
              <c:numCache>
                <c:formatCode>General</c:formatCode>
                <c:ptCount val="1"/>
                <c:pt idx="0">
                  <c:v>174.85</c:v>
                </c:pt>
              </c:numCache>
            </c:numRef>
          </c:xVal>
          <c:yVal>
            <c:numRef>
              <c:f>'Coastal Reports'!$AB$1</c:f>
              <c:numCache>
                <c:formatCode>General</c:formatCode>
                <c:ptCount val="1"/>
                <c:pt idx="0">
                  <c:v>-36.65</c:v>
                </c:pt>
              </c:numCache>
            </c:numRef>
          </c:yVal>
          <c:smooth val="0"/>
        </c:ser>
        <c:ser>
          <c:idx val="0"/>
          <c:order val="2"/>
          <c:tx>
            <c:v>Stations</c:v>
          </c:tx>
          <c:spPr>
            <a:ln>
              <a:noFill/>
            </a:ln>
          </c:spPr>
          <c:marker>
            <c:symbol val="circle"/>
            <c:size val="5"/>
            <c:spPr>
              <a:solidFill>
                <a:schemeClr val="bg1"/>
              </a:solidFill>
              <a:ln w="19050">
                <a:solidFill>
                  <a:schemeClr val="tx1"/>
                </a:solidFill>
              </a:ln>
            </c:spPr>
          </c:marker>
          <c:dLbls>
            <c:dLbl>
              <c:idx val="0"/>
              <c:layout/>
              <c:tx>
                <c:strRef>
                  <c:f>'Coastal Reports'!$W$4</c:f>
                  <c:strCache>
                    <c:ptCount val="1"/>
                    <c:pt idx="0">
                      <c:v>Csp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
              <c:layout/>
              <c:tx>
                <c:strRef>
                  <c:f>'Coastal Reports'!$W$5</c:f>
                  <c:strCache>
                    <c:ptCount val="1"/>
                    <c:pt idx="0">
                      <c:v>Mha</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
              <c:layout/>
              <c:tx>
                <c:strRef>
                  <c:f>'Coastal Reports'!$W$6</c:f>
                  <c:strCache>
                    <c:ptCount val="1"/>
                    <c:pt idx="0">
                      <c:v>Npr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
              <c:layout/>
              <c:tx>
                <c:strRef>
                  <c:f>'Coastal Reports'!$W$7</c:f>
                  <c:strCache>
                    <c:ptCount val="1"/>
                    <c:pt idx="0">
                      <c:v>Gsb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
              <c:layout/>
              <c:tx>
                <c:strRef>
                  <c:f>'Coastal Reports'!$W$8</c:f>
                  <c:strCache>
                    <c:ptCount val="1"/>
                    <c:pt idx="0">
                      <c:v>Hck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5"/>
              <c:layout/>
              <c:tx>
                <c:strRef>
                  <c:f>'Coastal Reports'!$W$9</c:f>
                  <c:strCache>
                    <c:ptCount val="1"/>
                    <c:pt idx="0">
                      <c:v>Wht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6"/>
              <c:layout/>
              <c:tx>
                <c:strRef>
                  <c:f>'Coastal Reports'!$W$10</c:f>
                  <c:strCache>
                    <c:ptCount val="1"/>
                    <c:pt idx="0">
                      <c:v>Trg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7"/>
              <c:layout/>
              <c:tx>
                <c:strRef>
                  <c:f>'Coastal Reports'!$W$11</c:f>
                  <c:strCache>
                    <c:ptCount val="1"/>
                    <c:pt idx="0">
                      <c:v>Slp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8"/>
              <c:layout/>
              <c:tx>
                <c:strRef>
                  <c:f>'Coastal Reports'!$W$12</c:f>
                  <c:strCache>
                    <c:ptCount val="1"/>
                    <c:pt idx="0">
                      <c:v>Trt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9"/>
              <c:layout/>
              <c:tx>
                <c:strRef>
                  <c:f>'Coastal Reports'!$W$13</c:f>
                  <c:strCache>
                    <c:ptCount val="1"/>
                    <c:pt idx="0">
                      <c:v>Wgp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0"/>
              <c:layout/>
              <c:tx>
                <c:strRef>
                  <c:f>'Coastal Reports'!$W$14</c:f>
                  <c:strCache>
                    <c:ptCount val="1"/>
                    <c:pt idx="0">
                      <c:v>Mkn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1"/>
              <c:layout/>
              <c:tx>
                <c:strRef>
                  <c:f>'Coastal Reports'!$W$15</c:f>
                  <c:strCache>
                    <c:ptCount val="1"/>
                    <c:pt idx="0">
                      <c:v>Prr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2"/>
              <c:layout/>
              <c:tx>
                <c:strRef>
                  <c:f>'Coastal Reports'!$W$16</c:f>
                  <c:strCache>
                    <c:ptCount val="1"/>
                    <c:pt idx="0">
                      <c:v>Rng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3"/>
              <c:layout/>
              <c:tx>
                <c:strRef>
                  <c:f>'Coastal Reports'!$W$17</c:f>
                  <c:strCache>
                    <c:ptCount val="1"/>
                    <c:pt idx="0">
                      <c:v>Ack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4"/>
              <c:layout/>
              <c:tx>
                <c:strRef>
                  <c:f>'Coastal Reports'!$W$18</c:f>
                  <c:strCache>
                    <c:ptCount val="1"/>
                    <c:pt idx="0">
                      <c:v>Mnk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5"/>
              <c:layout/>
              <c:tx>
                <c:strRef>
                  <c:f>'Coastal Reports'!$W$19</c:f>
                  <c:strCache>
                    <c:ptCount val="1"/>
                    <c:pt idx="0">
                      <c:v>Thr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6"/>
              <c:layout/>
              <c:tx>
                <c:strRef>
                  <c:f>'Coastal Reports'!$W$20</c:f>
                  <c:strCache>
                    <c:ptCount val="1"/>
                    <c:pt idx="0">
                      <c:v>NPm</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7"/>
              <c:layout/>
              <c:tx>
                <c:strRef>
                  <c:f>'Coastal Reports'!$W$21</c:f>
                  <c:strCache>
                    <c:ptCount val="1"/>
                    <c:pt idx="0">
                      <c:v>Wgn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8"/>
              <c:layout/>
              <c:tx>
                <c:strRef>
                  <c:f>'Coastal Reports'!$W$22</c:f>
                  <c:strCache>
                    <c:ptCount val="1"/>
                    <c:pt idx="0">
                      <c:v>Kak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9"/>
              <c:layout/>
              <c:tx>
                <c:strRef>
                  <c:f>'Coastal Reports'!$W$23</c:f>
                  <c:strCache>
                    <c:ptCount val="1"/>
                    <c:pt idx="0">
                      <c:v>Mna</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0"/>
              <c:layout/>
              <c:tx>
                <c:strRef>
                  <c:f>'Coastal Reports'!$W$24</c:f>
                  <c:strCache>
                    <c:ptCount val="1"/>
                    <c:pt idx="0">
                      <c:v>Wlg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1"/>
              <c:layout/>
              <c:tx>
                <c:strRef>
                  <c:f>'Coastal Reports'!$W$25</c:f>
                  <c:strCache>
                    <c:ptCount val="1"/>
                    <c:pt idx="0">
                      <c:v>Ngw</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2"/>
              <c:layout/>
              <c:tx>
                <c:strRef>
                  <c:f>'Coastal Reports'!$W$26</c:f>
                  <c:strCache>
                    <c:ptCount val="1"/>
                    <c:pt idx="0">
                      <c:v>Cpb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3"/>
              <c:layout/>
              <c:tx>
                <c:strRef>
                  <c:f>'Coastal Reports'!$W$27</c:f>
                  <c:strCache>
                    <c:ptCount val="1"/>
                    <c:pt idx="0">
                      <c:v>Bth</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4"/>
              <c:layout/>
              <c:tx>
                <c:strRef>
                  <c:f>'Coastal Reports'!$W$28</c:f>
                  <c:strCache>
                    <c:ptCount val="1"/>
                    <c:pt idx="0">
                      <c:v>Stp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5"/>
              <c:layout/>
              <c:tx>
                <c:strRef>
                  <c:f>'Coastal Reports'!$W$29</c:f>
                  <c:strCache>
                    <c:ptCount val="1"/>
                    <c:pt idx="0">
                      <c:v>Frw</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6"/>
              <c:layout/>
              <c:tx>
                <c:strRef>
                  <c:f>'Coastal Reports'!$W$30</c:f>
                  <c:strCache>
                    <c:ptCount val="1"/>
                    <c:pt idx="0">
                      <c:v>Wpt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7"/>
              <c:layout/>
              <c:tx>
                <c:strRef>
                  <c:f>'Coastal Reports'!$W$31</c:f>
                  <c:strCache>
                    <c:ptCount val="1"/>
                    <c:pt idx="0">
                      <c:v>Hkt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8"/>
              <c:layout/>
              <c:tx>
                <c:strRef>
                  <c:f>'Coastal Reports'!$W$32</c:f>
                  <c:strCache>
                    <c:ptCount val="1"/>
                    <c:pt idx="0">
                      <c:v>Hst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9"/>
              <c:layout/>
              <c:tx>
                <c:strRef>
                  <c:f>'Coastal Reports'!$W$33</c:f>
                  <c:strCache>
                    <c:ptCount val="1"/>
                    <c:pt idx="0">
                      <c:v>Sct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0"/>
              <c:layout/>
              <c:tx>
                <c:strRef>
                  <c:f>'Coastal Reports'!$W$34</c:f>
                  <c:strCache>
                    <c:ptCount val="1"/>
                    <c:pt idx="0">
                      <c:v>Psg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1"/>
              <c:layout/>
              <c:tx>
                <c:strRef>
                  <c:f>'Coastal Reports'!$W$35</c:f>
                  <c:strCache>
                    <c:ptCount val="1"/>
                    <c:pt idx="0">
                      <c:v>SWC</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2"/>
              <c:layout/>
              <c:tx>
                <c:strRef>
                  <c:f>'Coastal Reports'!$W$36</c:f>
                  <c:strCache>
                    <c:ptCount val="1"/>
                    <c:pt idx="0">
                      <c:v>Edb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3"/>
              <c:layout/>
              <c:tx>
                <c:strRef>
                  <c:f>'Coastal Reports'!$W$37</c:f>
                  <c:strCache>
                    <c:ptCount val="1"/>
                    <c:pt idx="0">
                      <c:v>Cmb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4"/>
              <c:layout/>
              <c:tx>
                <c:strRef>
                  <c:f>'Coastal Reports'!$W$38</c:f>
                  <c:strCache>
                    <c:ptCount val="1"/>
                    <c:pt idx="0">
                      <c:v>Ngt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5"/>
              <c:layout/>
              <c:tx>
                <c:strRef>
                  <c:f>'Coastal Reports'!$W$39</c:f>
                  <c:strCache>
                    <c:ptCount val="1"/>
                    <c:pt idx="0">
                      <c:v>Tra</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6"/>
              <c:layout/>
              <c:tx>
                <c:strRef>
                  <c:f>'Coastal Reports'!$W$40</c:f>
                  <c:strCache>
                    <c:ptCount val="1"/>
                    <c:pt idx="0">
                      <c:v>Omr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7"/>
              <c:layout/>
              <c:tx>
                <c:strRef>
                  <c:f>'Coastal Reports'!$W$41</c:f>
                  <c:strCache>
                    <c:ptCount val="1"/>
                    <c:pt idx="0">
                      <c:v>Tmr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8"/>
              <c:layout/>
              <c:tx>
                <c:strRef>
                  <c:f>'Coastal Reports'!$W$42</c:f>
                  <c:strCache>
                    <c:ptCount val="1"/>
                    <c:pt idx="0">
                      <c:v>LBn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9"/>
              <c:layout/>
              <c:tx>
                <c:strRef>
                  <c:f>'Coastal Reports'!$W$43</c:f>
                  <c:strCache>
                    <c:ptCount val="1"/>
                    <c:pt idx="0">
                      <c:v>Ltl</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0"/>
              <c:layout/>
              <c:tx>
                <c:strRef>
                  <c:f>'Coastal Reports'!$W$44</c:f>
                  <c:strCache>
                    <c:ptCount val="1"/>
                    <c:pt idx="0">
                      <c:v>Kkr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1"/>
              <c:layout/>
              <c:tx>
                <c:strRef>
                  <c:f>'Coastal Reports'!$W$45</c:f>
                  <c:strCache>
                    <c:ptCount val="1"/>
                    <c:pt idx="0">
                      <c:v>Cht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txPr>
              <a:bodyPr/>
              <a:lstStyle/>
              <a:p>
                <a:pPr>
                  <a:defRPr sz="1000">
                    <a:solidFill>
                      <a:srgbClr val="7F7F7F"/>
                    </a:solidFill>
                  </a:defRPr>
                </a:pPr>
                <a:endParaRPr lang="en-US"/>
              </a:p>
            </c:txPr>
            <c:showLegendKey val="0"/>
            <c:showVal val="1"/>
            <c:showCatName val="0"/>
            <c:showSerName val="0"/>
            <c:showPercent val="0"/>
            <c:showBubbleSize val="0"/>
            <c:showLeaderLines val="0"/>
          </c:dLbls>
          <c:xVal>
            <c:numRef>
              <c:f>'Coastal Reports'!$AD$4:$AD$45</c:f>
              <c:numCache>
                <c:formatCode>General</c:formatCode>
                <c:ptCount val="42"/>
                <c:pt idx="0">
                  <c:v>176.23135</c:v>
                </c:pt>
                <c:pt idx="1">
                  <c:v>177.9541333333333</c:v>
                </c:pt>
                <c:pt idx="2">
                  <c:v>176.8672</c:v>
                </c:pt>
                <c:pt idx="3">
                  <c:v>178.06555</c:v>
                </c:pt>
                <c:pt idx="4">
                  <c:v>178.3149666666667</c:v>
                </c:pt>
                <c:pt idx="5">
                  <c:v>177.1924833333333</c:v>
                </c:pt>
                <c:pt idx="6">
                  <c:v>176.1981333333333</c:v>
                </c:pt>
                <c:pt idx="7">
                  <c:v>175.9534333333333</c:v>
                </c:pt>
                <c:pt idx="8">
                  <c:v>174.89745</c:v>
                </c:pt>
                <c:pt idx="9">
                  <c:v>174.8322166666667</c:v>
                </c:pt>
                <c:pt idx="10">
                  <c:v>175.1146833333333</c:v>
                </c:pt>
                <c:pt idx="11">
                  <c:v>174.1238</c:v>
                </c:pt>
                <c:pt idx="12">
                  <c:v>172.6772666666667</c:v>
                </c:pt>
                <c:pt idx="13">
                  <c:v>174.78905</c:v>
                </c:pt>
                <c:pt idx="14">
                  <c:v>174.5030666666667</c:v>
                </c:pt>
                <c:pt idx="15">
                  <c:v>174.7073333333333</c:v>
                </c:pt>
                <c:pt idx="16">
                  <c:v>174.1806833333333</c:v>
                </c:pt>
                <c:pt idx="17">
                  <c:v>175.0255166666667</c:v>
                </c:pt>
                <c:pt idx="18">
                  <c:v>174.7798666666667</c:v>
                </c:pt>
                <c:pt idx="19">
                  <c:v>174.7834666666667</c:v>
                </c:pt>
                <c:pt idx="20">
                  <c:v>174.8076333333333</c:v>
                </c:pt>
                <c:pt idx="21">
                  <c:v>175.2357333333333</c:v>
                </c:pt>
                <c:pt idx="22">
                  <c:v>174.2761166666667</c:v>
                </c:pt>
                <c:pt idx="23">
                  <c:v>174.4412666666667</c:v>
                </c:pt>
                <c:pt idx="24">
                  <c:v>174.0002666666667</c:v>
                </c:pt>
                <c:pt idx="25">
                  <c:v>173.0089166666667</c:v>
                </c:pt>
                <c:pt idx="26">
                  <c:v>171.58055</c:v>
                </c:pt>
                <c:pt idx="27">
                  <c:v>170.9603166666667</c:v>
                </c:pt>
                <c:pt idx="28">
                  <c:v>169.0256666666667</c:v>
                </c:pt>
                <c:pt idx="29">
                  <c:v>166.8735666666667</c:v>
                </c:pt>
                <c:pt idx="30">
                  <c:v>166.60955</c:v>
                </c:pt>
                <c:pt idx="31">
                  <c:v>167.4594666666667</c:v>
                </c:pt>
                <c:pt idx="32">
                  <c:v>166.2817</c:v>
                </c:pt>
                <c:pt idx="33">
                  <c:v>169.1528</c:v>
                </c:pt>
                <c:pt idx="34">
                  <c:v>169.8187666666667</c:v>
                </c:pt>
                <c:pt idx="35">
                  <c:v>170.7288666666667</c:v>
                </c:pt>
                <c:pt idx="36">
                  <c:v>171.1306</c:v>
                </c:pt>
                <c:pt idx="37">
                  <c:v>171.2239833333333</c:v>
                </c:pt>
                <c:pt idx="38">
                  <c:v>173.1278833333333</c:v>
                </c:pt>
                <c:pt idx="39">
                  <c:v>172.70695</c:v>
                </c:pt>
                <c:pt idx="40">
                  <c:v>173.6955666666667</c:v>
                </c:pt>
                <c:pt idx="41">
                  <c:v>183.4273833333333</c:v>
                </c:pt>
              </c:numCache>
            </c:numRef>
          </c:xVal>
          <c:yVal>
            <c:numRef>
              <c:f>'Coastal Reports'!$AB$4:$AB$45</c:f>
              <c:numCache>
                <c:formatCode>General</c:formatCode>
                <c:ptCount val="42"/>
                <c:pt idx="0">
                  <c:v>-40.90043333333333</c:v>
                </c:pt>
                <c:pt idx="1">
                  <c:v>-39.09965</c:v>
                </c:pt>
                <c:pt idx="2">
                  <c:v>-39.43688333333333</c:v>
                </c:pt>
                <c:pt idx="3">
                  <c:v>-38.7011</c:v>
                </c:pt>
                <c:pt idx="4">
                  <c:v>-37.55641666666666</c:v>
                </c:pt>
                <c:pt idx="5">
                  <c:v>-37.52603333333333</c:v>
                </c:pt>
                <c:pt idx="6">
                  <c:v>-37.67048333333334</c:v>
                </c:pt>
                <c:pt idx="7">
                  <c:v>-37.04846666666667</c:v>
                </c:pt>
                <c:pt idx="8">
                  <c:v>-36.60576666666667</c:v>
                </c:pt>
                <c:pt idx="9">
                  <c:v>-36.60038333333333</c:v>
                </c:pt>
                <c:pt idx="10">
                  <c:v>-35.90606666666667</c:v>
                </c:pt>
                <c:pt idx="11">
                  <c:v>-35.15971666666667</c:v>
                </c:pt>
                <c:pt idx="12">
                  <c:v>-34.42703333333333</c:v>
                </c:pt>
                <c:pt idx="13">
                  <c:v>-37.00633333333333</c:v>
                </c:pt>
                <c:pt idx="14">
                  <c:v>-37.05036666666667</c:v>
                </c:pt>
                <c:pt idx="15">
                  <c:v>-38.1665</c:v>
                </c:pt>
                <c:pt idx="16">
                  <c:v>-39.00833333333333</c:v>
                </c:pt>
                <c:pt idx="17">
                  <c:v>-39.95963333333334</c:v>
                </c:pt>
                <c:pt idx="18">
                  <c:v>-41.23366666666666</c:v>
                </c:pt>
                <c:pt idx="19">
                  <c:v>-41.086</c:v>
                </c:pt>
                <c:pt idx="20">
                  <c:v>-41.33286666666667</c:v>
                </c:pt>
                <c:pt idx="21">
                  <c:v>-41.60633333333333</c:v>
                </c:pt>
                <c:pt idx="22">
                  <c:v>-41.72881666666667</c:v>
                </c:pt>
                <c:pt idx="23">
                  <c:v>-41.10311666666666</c:v>
                </c:pt>
                <c:pt idx="24">
                  <c:v>-40.66538333333333</c:v>
                </c:pt>
                <c:pt idx="25">
                  <c:v>-40.54538333333333</c:v>
                </c:pt>
                <c:pt idx="26">
                  <c:v>-41.74118333333333</c:v>
                </c:pt>
                <c:pt idx="27">
                  <c:v>-42.7327</c:v>
                </c:pt>
                <c:pt idx="28">
                  <c:v>-43.8531</c:v>
                </c:pt>
                <c:pt idx="29">
                  <c:v>-45.22505</c:v>
                </c:pt>
                <c:pt idx="30">
                  <c:v>-46.15631666666667</c:v>
                </c:pt>
                <c:pt idx="31">
                  <c:v>-47.28038333333333</c:v>
                </c:pt>
                <c:pt idx="32">
                  <c:v>-50.49616666666667</c:v>
                </c:pt>
                <c:pt idx="33">
                  <c:v>-52.54846666666667</c:v>
                </c:pt>
                <c:pt idx="34">
                  <c:v>-46.44848333333334</c:v>
                </c:pt>
                <c:pt idx="35">
                  <c:v>-45.77371666666667</c:v>
                </c:pt>
                <c:pt idx="36">
                  <c:v>-44.94231666666667</c:v>
                </c:pt>
                <c:pt idx="37">
                  <c:v>-44.29893333333333</c:v>
                </c:pt>
                <c:pt idx="38">
                  <c:v>-43.74515</c:v>
                </c:pt>
                <c:pt idx="39">
                  <c:v>-43.61183333333334</c:v>
                </c:pt>
                <c:pt idx="40">
                  <c:v>-42.42045</c:v>
                </c:pt>
                <c:pt idx="41">
                  <c:v>-43.94291666666667</c:v>
                </c:pt>
              </c:numCache>
            </c:numRef>
          </c:yVal>
          <c:smooth val="0"/>
        </c:ser>
        <c:ser>
          <c:idx val="1"/>
          <c:order val="3"/>
          <c:tx>
            <c:v>Wind 0-10kt</c:v>
          </c:tx>
          <c:spPr>
            <a:ln>
              <a:solidFill>
                <a:schemeClr val="accent1"/>
              </a:solidFill>
            </a:ln>
          </c:spPr>
          <c:marker>
            <c:symbol val="none"/>
          </c:marker>
          <c:xVal>
            <c:numRef>
              <c:f>'Coastal Reports'!$C$52:$C$176</c:f>
              <c:numCache>
                <c:formatCode>General</c:formatCode>
                <c:ptCount val="125"/>
                <c:pt idx="0">
                  <c:v>176.23135</c:v>
                </c:pt>
                <c:pt idx="1">
                  <c:v>176.23135</c:v>
                </c:pt>
                <c:pt idx="3">
                  <c:v>177.9541333333333</c:v>
                </c:pt>
                <c:pt idx="4">
                  <c:v>177.9541333333333</c:v>
                </c:pt>
                <c:pt idx="6">
                  <c:v>176.8672</c:v>
                </c:pt>
                <c:pt idx="7">
                  <c:v>176.8672</c:v>
                </c:pt>
                <c:pt idx="9">
                  <c:v>178.06555</c:v>
                </c:pt>
                <c:pt idx="10">
                  <c:v>178.06555</c:v>
                </c:pt>
                <c:pt idx="12">
                  <c:v>178.3149666666667</c:v>
                </c:pt>
                <c:pt idx="13">
                  <c:v>178.3149666666667</c:v>
                </c:pt>
                <c:pt idx="15">
                  <c:v>177.1924833333333</c:v>
                </c:pt>
                <c:pt idx="16">
                  <c:v>177.1924833333333</c:v>
                </c:pt>
                <c:pt idx="18">
                  <c:v>176.1981333333333</c:v>
                </c:pt>
                <c:pt idx="19">
                  <c:v>176.1981333333333</c:v>
                </c:pt>
                <c:pt idx="21">
                  <c:v>175.9534333333333</c:v>
                </c:pt>
                <c:pt idx="22">
                  <c:v>175.9534333333333</c:v>
                </c:pt>
                <c:pt idx="24">
                  <c:v>174.89745</c:v>
                </c:pt>
                <c:pt idx="25">
                  <c:v>174.89745</c:v>
                </c:pt>
                <c:pt idx="27">
                  <c:v>174.8322166666667</c:v>
                </c:pt>
                <c:pt idx="28">
                  <c:v>174.8322166666667</c:v>
                </c:pt>
                <c:pt idx="30">
                  <c:v>175.1146833333333</c:v>
                </c:pt>
                <c:pt idx="31">
                  <c:v>175.1146833333333</c:v>
                </c:pt>
                <c:pt idx="33">
                  <c:v>174.1238</c:v>
                </c:pt>
                <c:pt idx="34">
                  <c:v>174.1238</c:v>
                </c:pt>
                <c:pt idx="36">
                  <c:v>172.6772666666667</c:v>
                </c:pt>
                <c:pt idx="37">
                  <c:v>172.6772666666667</c:v>
                </c:pt>
                <c:pt idx="39">
                  <c:v>174.78905</c:v>
                </c:pt>
                <c:pt idx="40">
                  <c:v>174.78905</c:v>
                </c:pt>
                <c:pt idx="42">
                  <c:v>174.5030666666667</c:v>
                </c:pt>
                <c:pt idx="43">
                  <c:v>174.5030666666667</c:v>
                </c:pt>
                <c:pt idx="45">
                  <c:v>174.7073333333333</c:v>
                </c:pt>
                <c:pt idx="46">
                  <c:v>174.287624010045</c:v>
                </c:pt>
                <c:pt idx="48">
                  <c:v>0.0</c:v>
                </c:pt>
                <c:pt idx="49">
                  <c:v>0.0</c:v>
                </c:pt>
                <c:pt idx="51">
                  <c:v>175.0255166666667</c:v>
                </c:pt>
                <c:pt idx="52">
                  <c:v>175.0255166666667</c:v>
                </c:pt>
                <c:pt idx="54">
                  <c:v>174.7798666666667</c:v>
                </c:pt>
                <c:pt idx="55">
                  <c:v>174.7022986057181</c:v>
                </c:pt>
                <c:pt idx="57">
                  <c:v>174.7834666666667</c:v>
                </c:pt>
                <c:pt idx="58">
                  <c:v>174.2909374893282</c:v>
                </c:pt>
                <c:pt idx="60">
                  <c:v>0.0</c:v>
                </c:pt>
                <c:pt idx="61">
                  <c:v>0.0</c:v>
                </c:pt>
                <c:pt idx="63">
                  <c:v>0.0</c:v>
                </c:pt>
                <c:pt idx="64">
                  <c:v>0.0</c:v>
                </c:pt>
                <c:pt idx="66">
                  <c:v>174.2761166666667</c:v>
                </c:pt>
                <c:pt idx="67">
                  <c:v>174.7816091405473</c:v>
                </c:pt>
                <c:pt idx="69">
                  <c:v>0.0</c:v>
                </c:pt>
                <c:pt idx="70">
                  <c:v>0.0</c:v>
                </c:pt>
                <c:pt idx="72">
                  <c:v>174.0002666666667</c:v>
                </c:pt>
                <c:pt idx="73">
                  <c:v>174.4265630723006</c:v>
                </c:pt>
                <c:pt idx="75">
                  <c:v>173.0089166666667</c:v>
                </c:pt>
                <c:pt idx="76">
                  <c:v>173.2733081661013</c:v>
                </c:pt>
                <c:pt idx="78">
                  <c:v>0.0</c:v>
                </c:pt>
                <c:pt idx="79">
                  <c:v>0.0</c:v>
                </c:pt>
                <c:pt idx="81">
                  <c:v>170.9603166666667</c:v>
                </c:pt>
                <c:pt idx="82">
                  <c:v>170.245571409482</c:v>
                </c:pt>
                <c:pt idx="84">
                  <c:v>169.0256666666667</c:v>
                </c:pt>
                <c:pt idx="85">
                  <c:v>168.5403095179896</c:v>
                </c:pt>
                <c:pt idx="87">
                  <c:v>0.0</c:v>
                </c:pt>
                <c:pt idx="88">
                  <c:v>0.0</c:v>
                </c:pt>
                <c:pt idx="90">
                  <c:v>0.0</c:v>
                </c:pt>
                <c:pt idx="91">
                  <c:v>0.0</c:v>
                </c:pt>
                <c:pt idx="93">
                  <c:v>0.0</c:v>
                </c:pt>
                <c:pt idx="94">
                  <c:v>0.0</c:v>
                </c:pt>
                <c:pt idx="96">
                  <c:v>0.0</c:v>
                </c:pt>
                <c:pt idx="97">
                  <c:v>0.0</c:v>
                </c:pt>
                <c:pt idx="99">
                  <c:v>0.0</c:v>
                </c:pt>
                <c:pt idx="100">
                  <c:v>0.0</c:v>
                </c:pt>
                <c:pt idx="102">
                  <c:v>169.8187666666667</c:v>
                </c:pt>
                <c:pt idx="103">
                  <c:v>170.0582296914126</c:v>
                </c:pt>
                <c:pt idx="105">
                  <c:v>0.0</c:v>
                </c:pt>
                <c:pt idx="106">
                  <c:v>0.0</c:v>
                </c:pt>
                <c:pt idx="108">
                  <c:v>171.1306</c:v>
                </c:pt>
                <c:pt idx="109">
                  <c:v>171.421973470034</c:v>
                </c:pt>
                <c:pt idx="111">
                  <c:v>171.2239833333333</c:v>
                </c:pt>
                <c:pt idx="112">
                  <c:v>171.2239833333333</c:v>
                </c:pt>
                <c:pt idx="114">
                  <c:v>0.0</c:v>
                </c:pt>
                <c:pt idx="115">
                  <c:v>0.0</c:v>
                </c:pt>
                <c:pt idx="117">
                  <c:v>172.70695</c:v>
                </c:pt>
                <c:pt idx="118">
                  <c:v>173.0487694994754</c:v>
                </c:pt>
                <c:pt idx="120">
                  <c:v>173.6955666666667</c:v>
                </c:pt>
                <c:pt idx="121">
                  <c:v>173.8631922908012</c:v>
                </c:pt>
                <c:pt idx="123">
                  <c:v>183.4273833333333</c:v>
                </c:pt>
                <c:pt idx="124">
                  <c:v>182.9118072137008</c:v>
                </c:pt>
              </c:numCache>
            </c:numRef>
          </c:xVal>
          <c:yVal>
            <c:numRef>
              <c:f>'Coastal Reports'!$B$52:$B$176</c:f>
              <c:numCache>
                <c:formatCode>General</c:formatCode>
                <c:ptCount val="125"/>
                <c:pt idx="0">
                  <c:v>-40.90043333333333</c:v>
                </c:pt>
                <c:pt idx="1">
                  <c:v>-40.90043333333333</c:v>
                </c:pt>
                <c:pt idx="3">
                  <c:v>-39.09965</c:v>
                </c:pt>
                <c:pt idx="4">
                  <c:v>-39.09965</c:v>
                </c:pt>
                <c:pt idx="6">
                  <c:v>-39.43688333333333</c:v>
                </c:pt>
                <c:pt idx="7">
                  <c:v>-39.43688333333333</c:v>
                </c:pt>
                <c:pt idx="9">
                  <c:v>-38.7011</c:v>
                </c:pt>
                <c:pt idx="10">
                  <c:v>-38.7011</c:v>
                </c:pt>
                <c:pt idx="12">
                  <c:v>-37.55641666666666</c:v>
                </c:pt>
                <c:pt idx="13">
                  <c:v>-37.55641666666666</c:v>
                </c:pt>
                <c:pt idx="15">
                  <c:v>-37.52603333333333</c:v>
                </c:pt>
                <c:pt idx="16">
                  <c:v>-37.52603333333333</c:v>
                </c:pt>
                <c:pt idx="18">
                  <c:v>-37.67048333333334</c:v>
                </c:pt>
                <c:pt idx="19">
                  <c:v>-37.67048333333334</c:v>
                </c:pt>
                <c:pt idx="21">
                  <c:v>-37.04846666666667</c:v>
                </c:pt>
                <c:pt idx="22">
                  <c:v>-37.04846666666667</c:v>
                </c:pt>
                <c:pt idx="24">
                  <c:v>-36.60576666666667</c:v>
                </c:pt>
                <c:pt idx="25">
                  <c:v>-36.60576666666667</c:v>
                </c:pt>
                <c:pt idx="27">
                  <c:v>-36.60038333333333</c:v>
                </c:pt>
                <c:pt idx="28">
                  <c:v>-36.60038333333333</c:v>
                </c:pt>
                <c:pt idx="30">
                  <c:v>-35.90606666666667</c:v>
                </c:pt>
                <c:pt idx="31">
                  <c:v>-35.90606666666667</c:v>
                </c:pt>
                <c:pt idx="33">
                  <c:v>-35.15971666666667</c:v>
                </c:pt>
                <c:pt idx="34">
                  <c:v>-35.15971666666667</c:v>
                </c:pt>
                <c:pt idx="36">
                  <c:v>-34.42703333333333</c:v>
                </c:pt>
                <c:pt idx="37">
                  <c:v>-34.42703333333333</c:v>
                </c:pt>
                <c:pt idx="39">
                  <c:v>-37.00633333333333</c:v>
                </c:pt>
                <c:pt idx="40">
                  <c:v>-37.00633333333333</c:v>
                </c:pt>
                <c:pt idx="42">
                  <c:v>-37.05036666666667</c:v>
                </c:pt>
                <c:pt idx="43">
                  <c:v>-37.05036666666667</c:v>
                </c:pt>
                <c:pt idx="45">
                  <c:v>-38.1665</c:v>
                </c:pt>
                <c:pt idx="46">
                  <c:v>-38.49648316455372</c:v>
                </c:pt>
                <c:pt idx="48">
                  <c:v>0.0</c:v>
                </c:pt>
                <c:pt idx="49">
                  <c:v>0.0</c:v>
                </c:pt>
                <c:pt idx="51">
                  <c:v>-39.95963333333334</c:v>
                </c:pt>
                <c:pt idx="52">
                  <c:v>-40.30963333333334</c:v>
                </c:pt>
                <c:pt idx="54">
                  <c:v>-41.23366666666666</c:v>
                </c:pt>
                <c:pt idx="55">
                  <c:v>-41.23366666666666</c:v>
                </c:pt>
                <c:pt idx="57">
                  <c:v>-41.086</c:v>
                </c:pt>
                <c:pt idx="58">
                  <c:v>-41.45723106012294</c:v>
                </c:pt>
                <c:pt idx="60">
                  <c:v>0.0</c:v>
                </c:pt>
                <c:pt idx="61">
                  <c:v>0.0</c:v>
                </c:pt>
                <c:pt idx="63">
                  <c:v>0.0</c:v>
                </c:pt>
                <c:pt idx="64">
                  <c:v>0.0</c:v>
                </c:pt>
                <c:pt idx="66">
                  <c:v>-41.72881666666667</c:v>
                </c:pt>
                <c:pt idx="67">
                  <c:v>-41.88507906821575</c:v>
                </c:pt>
                <c:pt idx="69">
                  <c:v>0.0</c:v>
                </c:pt>
                <c:pt idx="70">
                  <c:v>0.0</c:v>
                </c:pt>
                <c:pt idx="72">
                  <c:v>-40.66538333333333</c:v>
                </c:pt>
                <c:pt idx="73">
                  <c:v>-40.53144413200555</c:v>
                </c:pt>
                <c:pt idx="75">
                  <c:v>-40.54538333333333</c:v>
                </c:pt>
                <c:pt idx="76">
                  <c:v>-40.06034657876491</c:v>
                </c:pt>
                <c:pt idx="78">
                  <c:v>0.0</c:v>
                </c:pt>
                <c:pt idx="79">
                  <c:v>0.0</c:v>
                </c:pt>
                <c:pt idx="81">
                  <c:v>-42.7327</c:v>
                </c:pt>
                <c:pt idx="82">
                  <c:v>-42.7327</c:v>
                </c:pt>
                <c:pt idx="84">
                  <c:v>-43.8531</c:v>
                </c:pt>
                <c:pt idx="85">
                  <c:v>-43.8531</c:v>
                </c:pt>
                <c:pt idx="87">
                  <c:v>0.0</c:v>
                </c:pt>
                <c:pt idx="88">
                  <c:v>0.0</c:v>
                </c:pt>
                <c:pt idx="90">
                  <c:v>0.0</c:v>
                </c:pt>
                <c:pt idx="91">
                  <c:v>0.0</c:v>
                </c:pt>
                <c:pt idx="93">
                  <c:v>0.0</c:v>
                </c:pt>
                <c:pt idx="94">
                  <c:v>0.0</c:v>
                </c:pt>
                <c:pt idx="96">
                  <c:v>0.0</c:v>
                </c:pt>
                <c:pt idx="97">
                  <c:v>0.0</c:v>
                </c:pt>
                <c:pt idx="99">
                  <c:v>0.0</c:v>
                </c:pt>
                <c:pt idx="100">
                  <c:v>0.0</c:v>
                </c:pt>
                <c:pt idx="102">
                  <c:v>-46.44848333333334</c:v>
                </c:pt>
                <c:pt idx="103">
                  <c:v>-46.28349175105647</c:v>
                </c:pt>
                <c:pt idx="105">
                  <c:v>0.0</c:v>
                </c:pt>
                <c:pt idx="106">
                  <c:v>0.0</c:v>
                </c:pt>
                <c:pt idx="108">
                  <c:v>-44.94231666666667</c:v>
                </c:pt>
                <c:pt idx="109">
                  <c:v>-44.7360771888206</c:v>
                </c:pt>
                <c:pt idx="111">
                  <c:v>-44.29893333333333</c:v>
                </c:pt>
                <c:pt idx="112">
                  <c:v>-44.29893333333333</c:v>
                </c:pt>
                <c:pt idx="114">
                  <c:v>0.0</c:v>
                </c:pt>
                <c:pt idx="115">
                  <c:v>0.0</c:v>
                </c:pt>
                <c:pt idx="117">
                  <c:v>-43.61183333333334</c:v>
                </c:pt>
                <c:pt idx="118">
                  <c:v>-43.36434595991805</c:v>
                </c:pt>
                <c:pt idx="120">
                  <c:v>-42.42045</c:v>
                </c:pt>
                <c:pt idx="121">
                  <c:v>-42.54419368670765</c:v>
                </c:pt>
                <c:pt idx="123">
                  <c:v>-43.94291666666667</c:v>
                </c:pt>
                <c:pt idx="124">
                  <c:v>-44.31414772678961</c:v>
                </c:pt>
              </c:numCache>
            </c:numRef>
          </c:yVal>
          <c:smooth val="0"/>
        </c:ser>
        <c:ser>
          <c:idx val="2"/>
          <c:order val="4"/>
          <c:tx>
            <c:v>Wind 10-20kt</c:v>
          </c:tx>
          <c:spPr>
            <a:ln>
              <a:solidFill>
                <a:schemeClr val="accent3"/>
              </a:solidFill>
            </a:ln>
          </c:spPr>
          <c:marker>
            <c:symbol val="none"/>
          </c:marker>
          <c:xVal>
            <c:numRef>
              <c:f>'Coastal Reports'!$E$52:$E$176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174.1806833333333</c:v>
                </c:pt>
                <c:pt idx="49">
                  <c:v>173.3549153455905</c:v>
                </c:pt>
                <c:pt idx="51">
                  <c:v>0.0</c:v>
                </c:pt>
                <c:pt idx="52">
                  <c:v>0.0</c:v>
                </c:pt>
                <c:pt idx="54">
                  <c:v>0.0</c:v>
                </c:pt>
                <c:pt idx="55">
                  <c:v>0.0</c:v>
                </c:pt>
                <c:pt idx="57">
                  <c:v>0.0</c:v>
                </c:pt>
                <c:pt idx="58">
                  <c:v>0.0</c:v>
                </c:pt>
                <c:pt idx="60">
                  <c:v>174.8076333333333</c:v>
                </c:pt>
                <c:pt idx="61">
                  <c:v>174.2033775521932</c:v>
                </c:pt>
                <c:pt idx="63">
                  <c:v>175.2357333333333</c:v>
                </c:pt>
                <c:pt idx="64">
                  <c:v>175.7873788216411</c:v>
                </c:pt>
                <c:pt idx="66">
                  <c:v>0.0</c:v>
                </c:pt>
                <c:pt idx="67">
                  <c:v>0.0</c:v>
                </c:pt>
                <c:pt idx="69">
                  <c:v>174.4412666666667</c:v>
                </c:pt>
                <c:pt idx="70">
                  <c:v>174.4412666666667</c:v>
                </c:pt>
                <c:pt idx="72">
                  <c:v>0.0</c:v>
                </c:pt>
                <c:pt idx="73">
                  <c:v>0.0</c:v>
                </c:pt>
                <c:pt idx="75">
                  <c:v>0.0</c:v>
                </c:pt>
                <c:pt idx="76">
                  <c:v>0.0</c:v>
                </c:pt>
                <c:pt idx="78">
                  <c:v>171.58055</c:v>
                </c:pt>
                <c:pt idx="79">
                  <c:v>170.7138246081788</c:v>
                </c:pt>
                <c:pt idx="81">
                  <c:v>0.0</c:v>
                </c:pt>
                <c:pt idx="82">
                  <c:v>0.0</c:v>
                </c:pt>
                <c:pt idx="84">
                  <c:v>0.0</c:v>
                </c:pt>
                <c:pt idx="85">
                  <c:v>0.0</c:v>
                </c:pt>
                <c:pt idx="87">
                  <c:v>166.8735666666667</c:v>
                </c:pt>
                <c:pt idx="88">
                  <c:v>166.0453492497936</c:v>
                </c:pt>
                <c:pt idx="90">
                  <c:v>0.0</c:v>
                </c:pt>
                <c:pt idx="91">
                  <c:v>0.0</c:v>
                </c:pt>
                <c:pt idx="93">
                  <c:v>0.0</c:v>
                </c:pt>
                <c:pt idx="94">
                  <c:v>0.0</c:v>
                </c:pt>
                <c:pt idx="96">
                  <c:v>0.0</c:v>
                </c:pt>
                <c:pt idx="97">
                  <c:v>0.0</c:v>
                </c:pt>
                <c:pt idx="99">
                  <c:v>169.1528</c:v>
                </c:pt>
                <c:pt idx="100">
                  <c:v>167.999658037084</c:v>
                </c:pt>
                <c:pt idx="102">
                  <c:v>0.0</c:v>
                </c:pt>
                <c:pt idx="103">
                  <c:v>0.0</c:v>
                </c:pt>
                <c:pt idx="105">
                  <c:v>170.7288666666667</c:v>
                </c:pt>
                <c:pt idx="106">
                  <c:v>171.3202395182995</c:v>
                </c:pt>
                <c:pt idx="108">
                  <c:v>0.0</c:v>
                </c:pt>
                <c:pt idx="109">
                  <c:v>0.0</c:v>
                </c:pt>
                <c:pt idx="111">
                  <c:v>0.0</c:v>
                </c:pt>
                <c:pt idx="112">
                  <c:v>0.0</c:v>
                </c:pt>
                <c:pt idx="114">
                  <c:v>173.1278833333333</c:v>
                </c:pt>
                <c:pt idx="115">
                  <c:v>173.7559463496515</c:v>
                </c:pt>
                <c:pt idx="117">
                  <c:v>0.0</c:v>
                </c:pt>
                <c:pt idx="118">
                  <c:v>0.0</c:v>
                </c:pt>
                <c:pt idx="120">
                  <c:v>0.0</c:v>
                </c:pt>
                <c:pt idx="121">
                  <c:v>0.0</c:v>
                </c:pt>
                <c:pt idx="123">
                  <c:v>0.0</c:v>
                </c:pt>
                <c:pt idx="124">
                  <c:v>0.0</c:v>
                </c:pt>
              </c:numCache>
            </c:numRef>
          </c:xVal>
          <c:yVal>
            <c:numRef>
              <c:f>'Coastal Reports'!$D$52:$D$176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-39.00833333333333</c:v>
                </c:pt>
                <c:pt idx="49">
                  <c:v>-39.00833333333333</c:v>
                </c:pt>
                <c:pt idx="51">
                  <c:v>0.0</c:v>
                </c:pt>
                <c:pt idx="52">
                  <c:v>0.0</c:v>
                </c:pt>
                <c:pt idx="54">
                  <c:v>0.0</c:v>
                </c:pt>
                <c:pt idx="55">
                  <c:v>0.0</c:v>
                </c:pt>
                <c:pt idx="57">
                  <c:v>0.0</c:v>
                </c:pt>
                <c:pt idx="58">
                  <c:v>0.0</c:v>
                </c:pt>
                <c:pt idx="60">
                  <c:v>-41.33286666666667</c:v>
                </c:pt>
                <c:pt idx="61">
                  <c:v>-41.78659351792803</c:v>
                </c:pt>
                <c:pt idx="63">
                  <c:v>-41.60633333333333</c:v>
                </c:pt>
                <c:pt idx="64">
                  <c:v>-42.01881228902548</c:v>
                </c:pt>
                <c:pt idx="66">
                  <c:v>0.0</c:v>
                </c:pt>
                <c:pt idx="67">
                  <c:v>0.0</c:v>
                </c:pt>
                <c:pt idx="69">
                  <c:v>-41.10311666666666</c:v>
                </c:pt>
                <c:pt idx="70">
                  <c:v>-41.80311666666667</c:v>
                </c:pt>
                <c:pt idx="72">
                  <c:v>0.0</c:v>
                </c:pt>
                <c:pt idx="73">
                  <c:v>0.0</c:v>
                </c:pt>
                <c:pt idx="75">
                  <c:v>0.0</c:v>
                </c:pt>
                <c:pt idx="76">
                  <c:v>0.0</c:v>
                </c:pt>
                <c:pt idx="78">
                  <c:v>-41.74118333333333</c:v>
                </c:pt>
                <c:pt idx="79">
                  <c:v>-41.47330493067777</c:v>
                </c:pt>
                <c:pt idx="81">
                  <c:v>0.0</c:v>
                </c:pt>
                <c:pt idx="82">
                  <c:v>0.0</c:v>
                </c:pt>
                <c:pt idx="84">
                  <c:v>0.0</c:v>
                </c:pt>
                <c:pt idx="85">
                  <c:v>0.0</c:v>
                </c:pt>
                <c:pt idx="87">
                  <c:v>-45.22505</c:v>
                </c:pt>
                <c:pt idx="88">
                  <c:v>-45.22505</c:v>
                </c:pt>
                <c:pt idx="90">
                  <c:v>0.0</c:v>
                </c:pt>
                <c:pt idx="91">
                  <c:v>0.0</c:v>
                </c:pt>
                <c:pt idx="93">
                  <c:v>0.0</c:v>
                </c:pt>
                <c:pt idx="94">
                  <c:v>0.0</c:v>
                </c:pt>
                <c:pt idx="96">
                  <c:v>0.0</c:v>
                </c:pt>
                <c:pt idx="97">
                  <c:v>0.0</c:v>
                </c:pt>
                <c:pt idx="99">
                  <c:v>-52.54846666666667</c:v>
                </c:pt>
                <c:pt idx="100">
                  <c:v>-51.84725244199001</c:v>
                </c:pt>
                <c:pt idx="102">
                  <c:v>0.0</c:v>
                </c:pt>
                <c:pt idx="103">
                  <c:v>0.0</c:v>
                </c:pt>
                <c:pt idx="105">
                  <c:v>-45.77371666666667</c:v>
                </c:pt>
                <c:pt idx="106">
                  <c:v>-45.36123771097451</c:v>
                </c:pt>
                <c:pt idx="108">
                  <c:v>0.0</c:v>
                </c:pt>
                <c:pt idx="109">
                  <c:v>0.0</c:v>
                </c:pt>
                <c:pt idx="111">
                  <c:v>0.0</c:v>
                </c:pt>
                <c:pt idx="112">
                  <c:v>0.0</c:v>
                </c:pt>
                <c:pt idx="114">
                  <c:v>-43.74515</c:v>
                </c:pt>
                <c:pt idx="115">
                  <c:v>-43.29142314873864</c:v>
                </c:pt>
                <c:pt idx="117">
                  <c:v>0.0</c:v>
                </c:pt>
                <c:pt idx="118">
                  <c:v>0.0</c:v>
                </c:pt>
                <c:pt idx="120">
                  <c:v>0.0</c:v>
                </c:pt>
                <c:pt idx="121">
                  <c:v>0.0</c:v>
                </c:pt>
                <c:pt idx="123">
                  <c:v>0.0</c:v>
                </c:pt>
                <c:pt idx="124">
                  <c:v>0.0</c:v>
                </c:pt>
              </c:numCache>
            </c:numRef>
          </c:yVal>
          <c:smooth val="0"/>
        </c:ser>
        <c:ser>
          <c:idx val="3"/>
          <c:order val="5"/>
          <c:tx>
            <c:v>Wind 20-30kt</c:v>
          </c:tx>
          <c:spPr>
            <a:ln>
              <a:solidFill>
                <a:srgbClr val="FFC000"/>
              </a:solidFill>
            </a:ln>
          </c:spPr>
          <c:marker>
            <c:symbol val="none"/>
          </c:marker>
          <c:xVal>
            <c:numRef>
              <c:f>'Coastal Reports'!$G$52:$G$176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166.60955</c:v>
                </c:pt>
                <c:pt idx="91">
                  <c:v>165.2995131328346</c:v>
                </c:pt>
                <c:pt idx="93">
                  <c:v>167.4594666666667</c:v>
                </c:pt>
                <c:pt idx="94">
                  <c:v>165.757046370175</c:v>
                </c:pt>
                <c:pt idx="96">
                  <c:v>166.2817</c:v>
                </c:pt>
                <c:pt idx="97">
                  <c:v>164.984861124473</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numCache>
            </c:numRef>
          </c:xVal>
          <c:yVal>
            <c:numRef>
              <c:f>'Coastal Reports'!$F$52:$F$176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-46.15631666666667</c:v>
                </c:pt>
                <c:pt idx="91">
                  <c:v>-45.24886296414393</c:v>
                </c:pt>
                <c:pt idx="93">
                  <c:v>-47.28038333333333</c:v>
                </c:pt>
                <c:pt idx="94">
                  <c:v>-46.12544225739531</c:v>
                </c:pt>
                <c:pt idx="96">
                  <c:v>-50.49616666666667</c:v>
                </c:pt>
                <c:pt idx="97">
                  <c:v>-49.67120875528236</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numCache>
            </c:numRef>
          </c:yVal>
          <c:smooth val="0"/>
        </c:ser>
        <c:ser>
          <c:idx val="4"/>
          <c:order val="6"/>
          <c:tx>
            <c:v>Wind 30+kt</c:v>
          </c:tx>
          <c:spPr>
            <a:ln>
              <a:solidFill>
                <a:srgbClr val="FF3300"/>
              </a:solidFill>
            </a:ln>
          </c:spPr>
          <c:marker>
            <c:symbol val="none"/>
          </c:marker>
          <c:xVal>
            <c:numRef>
              <c:f>'Coastal Reports'!$I$52:$I$176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numCache>
            </c:numRef>
          </c:xVal>
          <c:yVal>
            <c:numRef>
              <c:f>'Coastal Reports'!$H$52:$H$176</c:f>
              <c:numCache>
                <c:formatCode>General</c:formatCode>
                <c:ptCount val="125"/>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numCache>
            </c:numRef>
          </c:yVal>
          <c:smooth val="0"/>
        </c:ser>
        <c:ser>
          <c:idx val="5"/>
          <c:order val="7"/>
          <c:tx>
            <c:v>Station-Tx</c:v>
          </c:tx>
          <c:spPr>
            <a:ln>
              <a:noFill/>
            </a:ln>
          </c:spPr>
          <c:marker>
            <c:symbol val="circle"/>
            <c:size val="10"/>
            <c:spPr>
              <a:noFill/>
              <a:ln w="63500" cmpd="dbl">
                <a:solidFill>
                  <a:srgbClr val="00B050"/>
                </a:solidFill>
              </a:ln>
            </c:spPr>
          </c:marker>
          <c:xVal>
            <c:numRef>
              <c:f>'Coastal Reports'!$AD$2</c:f>
              <c:numCache>
                <c:formatCode>General</c:formatCode>
                <c:ptCount val="1"/>
                <c:pt idx="0">
                  <c:v>174.5833333333333</c:v>
                </c:pt>
              </c:numCache>
            </c:numRef>
          </c:xVal>
          <c:yVal>
            <c:numRef>
              <c:f>'Coastal Reports'!$AB$2</c:f>
              <c:numCache>
                <c:formatCode>General</c:formatCode>
                <c:ptCount val="1"/>
                <c:pt idx="0">
                  <c:v>-36.93333333333333</c:v>
                </c:pt>
              </c:numCache>
            </c:numRef>
          </c:yVal>
          <c:smooth val="0"/>
        </c:ser>
        <c:dLbls>
          <c:showLegendKey val="0"/>
          <c:showVal val="0"/>
          <c:showCatName val="0"/>
          <c:showSerName val="0"/>
          <c:showPercent val="0"/>
          <c:showBubbleSize val="0"/>
        </c:dLbls>
        <c:axId val="626792344"/>
        <c:axId val="626797352"/>
      </c:scatterChart>
      <c:valAx>
        <c:axId val="626792344"/>
        <c:scaling>
          <c:orientation val="minMax"/>
          <c:max val="184.0"/>
          <c:min val="165.0"/>
        </c:scaling>
        <c:delete val="0"/>
        <c:axPos val="t"/>
        <c:majorGridlines>
          <c:spPr>
            <a:ln>
              <a:solidFill>
                <a:sysClr val="window" lastClr="FFFFFF">
                  <a:lumMod val="85000"/>
                </a:sysClr>
              </a:solidFill>
            </a:ln>
          </c:spPr>
        </c:majorGridlines>
        <c:numFmt formatCode="General" sourceLinked="1"/>
        <c:majorTickMark val="out"/>
        <c:minorTickMark val="none"/>
        <c:tickLblPos val="nextTo"/>
        <c:txPr>
          <a:bodyPr/>
          <a:lstStyle/>
          <a:p>
            <a:pPr>
              <a:defRPr lang="fr-FR"/>
            </a:pPr>
            <a:endParaRPr lang="en-US"/>
          </a:p>
        </c:txPr>
        <c:crossAx val="626797352"/>
        <c:crosses val="max"/>
        <c:crossBetween val="midCat"/>
        <c:majorUnit val="1.0"/>
        <c:minorUnit val="0.5"/>
      </c:valAx>
      <c:valAx>
        <c:axId val="626797352"/>
        <c:scaling>
          <c:orientation val="minMax"/>
          <c:max val="-33.0"/>
          <c:min val="-53.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6792344"/>
        <c:crosses val="autoZero"/>
        <c:crossBetween val="midCat"/>
        <c:majorUnit val="1.0"/>
        <c:minorUnit val="0.5"/>
      </c:valAx>
    </c:plotArea>
    <c:plotVisOnly val="0"/>
    <c:dispBlanksAs val="gap"/>
    <c:showDLblsOverMax val="0"/>
  </c:chart>
  <c:txPr>
    <a:bodyPr/>
    <a:lstStyle/>
    <a:p>
      <a:pPr>
        <a:defRPr sz="1100"/>
      </a:pPr>
      <a:endParaRPr lang="en-US"/>
    </a:p>
  </c:txPr>
  <c:printSettings>
    <c:headerFooter/>
    <c:pageMargins b="0.750000000000008" l="0.700000000000001" r="0.700000000000001" t="0.750000000000008"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19350606866508"/>
          <c:y val="0.0929535661885373"/>
          <c:w val="0.853100429969626"/>
          <c:h val="0.854621043306768"/>
        </c:manualLayout>
      </c:layout>
      <c:scatterChart>
        <c:scatterStyle val="lineMarker"/>
        <c:varyColors val="0"/>
        <c:ser>
          <c:idx val="6"/>
          <c:order val="0"/>
          <c:tx>
            <c:v>FdS</c:v>
          </c:tx>
          <c:spPr>
            <a:ln>
              <a:noFill/>
            </a:ln>
          </c:spPr>
          <c:marker>
            <c:symbol val="triangle"/>
            <c:size val="9"/>
            <c:spPr>
              <a:solidFill>
                <a:srgbClr val="FF0000"/>
              </a:solidFill>
              <a:ln>
                <a:noFill/>
              </a:ln>
            </c:spPr>
          </c:marker>
          <c:xVal>
            <c:numRef>
              <c:f>Nowcasting!$AL$1</c:f>
              <c:numCache>
                <c:formatCode>General</c:formatCode>
                <c:ptCount val="1"/>
                <c:pt idx="0">
                  <c:v>174.7833333333333</c:v>
                </c:pt>
              </c:numCache>
            </c:numRef>
          </c:xVal>
          <c:yVal>
            <c:numRef>
              <c:f>Nowcasting!$AJ$1</c:f>
              <c:numCache>
                <c:formatCode>General</c:formatCode>
                <c:ptCount val="1"/>
                <c:pt idx="0">
                  <c:v>-36.16666666666666</c:v>
                </c:pt>
              </c:numCache>
            </c:numRef>
          </c:yVal>
          <c:smooth val="0"/>
        </c:ser>
        <c:ser>
          <c:idx val="13"/>
          <c:order val="1"/>
          <c:tx>
            <c:v>Land</c:v>
          </c:tx>
          <c:spPr>
            <a:ln w="19050">
              <a:solidFill>
                <a:schemeClr val="accent6">
                  <a:lumMod val="75000"/>
                </a:schemeClr>
              </a:solidFill>
            </a:ln>
          </c:spPr>
          <c:marker>
            <c:symbol val="none"/>
          </c:marker>
          <c:xVal>
            <c:numRef>
              <c:f>Data!$G$21:$G$192</c:f>
              <c:numCache>
                <c:formatCode>General</c:formatCode>
                <c:ptCount val="172"/>
                <c:pt idx="0">
                  <c:v>172.6608166666667</c:v>
                </c:pt>
                <c:pt idx="1">
                  <c:v>173.0397</c:v>
                </c:pt>
                <c:pt idx="2">
                  <c:v>173.1985833333333</c:v>
                </c:pt>
                <c:pt idx="3">
                  <c:v>173.4491333333333</c:v>
                </c:pt>
                <c:pt idx="4">
                  <c:v>174.3108</c:v>
                </c:pt>
                <c:pt idx="5">
                  <c:v>174.5919166666667</c:v>
                </c:pt>
                <c:pt idx="6">
                  <c:v>174.4692166666667</c:v>
                </c:pt>
                <c:pt idx="7">
                  <c:v>174.8227333333333</c:v>
                </c:pt>
                <c:pt idx="8">
                  <c:v>174.7607</c:v>
                </c:pt>
                <c:pt idx="9">
                  <c:v>175.2940833333333</c:v>
                </c:pt>
                <c:pt idx="10">
                  <c:v>175.3440333333333</c:v>
                </c:pt>
                <c:pt idx="11">
                  <c:v>175.5483666666667</c:v>
                </c:pt>
                <c:pt idx="12">
                  <c:v>175.3375</c:v>
                </c:pt>
                <c:pt idx="13">
                  <c:v>175.5545666666667</c:v>
                </c:pt>
                <c:pt idx="14">
                  <c:v>175.8274666666667</c:v>
                </c:pt>
                <c:pt idx="15">
                  <c:v>175.9581166666667</c:v>
                </c:pt>
                <c:pt idx="16">
                  <c:v>177.1165333333333</c:v>
                </c:pt>
                <c:pt idx="17">
                  <c:v>177.5047666666667</c:v>
                </c:pt>
                <c:pt idx="18">
                  <c:v>177.7427</c:v>
                </c:pt>
                <c:pt idx="19">
                  <c:v>177.9869166666667</c:v>
                </c:pt>
                <c:pt idx="20">
                  <c:v>178.3062666666667</c:v>
                </c:pt>
                <c:pt idx="21">
                  <c:v>178.5442</c:v>
                </c:pt>
                <c:pt idx="22">
                  <c:v>178.3561</c:v>
                </c:pt>
                <c:pt idx="23">
                  <c:v>178.2864333333333</c:v>
                </c:pt>
                <c:pt idx="24">
                  <c:v>178.0711</c:v>
                </c:pt>
                <c:pt idx="25">
                  <c:v>177.9016166666667</c:v>
                </c:pt>
                <c:pt idx="26">
                  <c:v>177.9603166666667</c:v>
                </c:pt>
                <c:pt idx="27">
                  <c:v>177.87725</c:v>
                </c:pt>
                <c:pt idx="28">
                  <c:v>177.8580833333333</c:v>
                </c:pt>
                <c:pt idx="29">
                  <c:v>177.2935833333333</c:v>
                </c:pt>
                <c:pt idx="30">
                  <c:v>176.8743833333333</c:v>
                </c:pt>
                <c:pt idx="31">
                  <c:v>176.91145</c:v>
                </c:pt>
                <c:pt idx="32">
                  <c:v>177.07215</c:v>
                </c:pt>
                <c:pt idx="33">
                  <c:v>176.8745166666667</c:v>
                </c:pt>
                <c:pt idx="34">
                  <c:v>176.6629</c:v>
                </c:pt>
                <c:pt idx="35">
                  <c:v>176.6252833333333</c:v>
                </c:pt>
                <c:pt idx="36">
                  <c:v>176.3415</c:v>
                </c:pt>
                <c:pt idx="37">
                  <c:v>175.9759333333333</c:v>
                </c:pt>
                <c:pt idx="38">
                  <c:v>175.2941833333333</c:v>
                </c:pt>
                <c:pt idx="39">
                  <c:v>175.2081</c:v>
                </c:pt>
                <c:pt idx="40">
                  <c:v>175.2014833333333</c:v>
                </c:pt>
                <c:pt idx="41">
                  <c:v>175.0558</c:v>
                </c:pt>
                <c:pt idx="42">
                  <c:v>174.91675</c:v>
                </c:pt>
                <c:pt idx="43">
                  <c:v>174.85715</c:v>
                </c:pt>
                <c:pt idx="44">
                  <c:v>174.6585</c:v>
                </c:pt>
                <c:pt idx="45">
                  <c:v>174.61215</c:v>
                </c:pt>
                <c:pt idx="46">
                  <c:v>174.7578333333333</c:v>
                </c:pt>
                <c:pt idx="47">
                  <c:v>175.1087833333333</c:v>
                </c:pt>
                <c:pt idx="48">
                  <c:v>175.22195</c:v>
                </c:pt>
                <c:pt idx="49">
                  <c:v>175.1823666666667</c:v>
                </c:pt>
                <c:pt idx="50">
                  <c:v>174.8809</c:v>
                </c:pt>
                <c:pt idx="51">
                  <c:v>174.6881166666667</c:v>
                </c:pt>
                <c:pt idx="52">
                  <c:v>174.4548</c:v>
                </c:pt>
                <c:pt idx="53">
                  <c:v>174.2972833333333</c:v>
                </c:pt>
                <c:pt idx="54">
                  <c:v>173.9333166666667</c:v>
                </c:pt>
                <c:pt idx="55">
                  <c:v>173.77105</c:v>
                </c:pt>
                <c:pt idx="56">
                  <c:v>173.7970166666667</c:v>
                </c:pt>
                <c:pt idx="57">
                  <c:v>174.17345</c:v>
                </c:pt>
                <c:pt idx="58">
                  <c:v>174.44915</c:v>
                </c:pt>
                <c:pt idx="59">
                  <c:v>174.6204</c:v>
                </c:pt>
                <c:pt idx="60">
                  <c:v>174.8224666666667</c:v>
                </c:pt>
                <c:pt idx="61">
                  <c:v>174.4232333333333</c:v>
                </c:pt>
                <c:pt idx="62">
                  <c:v>173.7847833333333</c:v>
                </c:pt>
                <c:pt idx="63">
                  <c:v>173.0384166666667</c:v>
                </c:pt>
                <c:pt idx="64">
                  <c:v>173.17265</c:v>
                </c:pt>
                <c:pt idx="65">
                  <c:v>173.0994333333333</c:v>
                </c:pt>
                <c:pt idx="66">
                  <c:v>172.6608166666667</c:v>
                </c:pt>
                <c:pt idx="69">
                  <c:v>173.01675</c:v>
                </c:pt>
                <c:pt idx="70">
                  <c:v>172.7519</c:v>
                </c:pt>
                <c:pt idx="71">
                  <c:v>172.6790666666667</c:v>
                </c:pt>
                <c:pt idx="72">
                  <c:v>172.6790666666667</c:v>
                </c:pt>
                <c:pt idx="73">
                  <c:v>172.80445</c:v>
                </c:pt>
                <c:pt idx="74">
                  <c:v>173.01675</c:v>
                </c:pt>
                <c:pt idx="75">
                  <c:v>173.0829666666667</c:v>
                </c:pt>
                <c:pt idx="76">
                  <c:v>173.0101333333333</c:v>
                </c:pt>
                <c:pt idx="77">
                  <c:v>173.0829666666667</c:v>
                </c:pt>
                <c:pt idx="78">
                  <c:v>173.2082</c:v>
                </c:pt>
                <c:pt idx="79">
                  <c:v>173.7848</c:v>
                </c:pt>
                <c:pt idx="80">
                  <c:v>173.7649333333333</c:v>
                </c:pt>
                <c:pt idx="81">
                  <c:v>173.9701833333333</c:v>
                </c:pt>
                <c:pt idx="82">
                  <c:v>173.9503166666667</c:v>
                </c:pt>
                <c:pt idx="83">
                  <c:v>174.3939333333333</c:v>
                </c:pt>
                <c:pt idx="84">
                  <c:v>174.1886833333333</c:v>
                </c:pt>
                <c:pt idx="85">
                  <c:v>174.11585</c:v>
                </c:pt>
                <c:pt idx="86">
                  <c:v>174.0297833333333</c:v>
                </c:pt>
                <c:pt idx="87">
                  <c:v>174.1688166666667</c:v>
                </c:pt>
                <c:pt idx="88">
                  <c:v>174.24165</c:v>
                </c:pt>
                <c:pt idx="89">
                  <c:v>173.5153</c:v>
                </c:pt>
                <c:pt idx="90">
                  <c:v>173.27515</c:v>
                </c:pt>
                <c:pt idx="91">
                  <c:v>173.0707833333333</c:v>
                </c:pt>
                <c:pt idx="92">
                  <c:v>172.7870666666667</c:v>
                </c:pt>
                <c:pt idx="93">
                  <c:v>172.7095666666667</c:v>
                </c:pt>
                <c:pt idx="94">
                  <c:v>172.7505833333333</c:v>
                </c:pt>
                <c:pt idx="95">
                  <c:v>173.07875</c:v>
                </c:pt>
                <c:pt idx="96">
                  <c:v>173.1197666666667</c:v>
                </c:pt>
                <c:pt idx="97">
                  <c:v>173.02405</c:v>
                </c:pt>
                <c:pt idx="98">
                  <c:v>172.8599666666667</c:v>
                </c:pt>
                <c:pt idx="99">
                  <c:v>172.7095666666667</c:v>
                </c:pt>
                <c:pt idx="100">
                  <c:v>172.3745666666667</c:v>
                </c:pt>
                <c:pt idx="101">
                  <c:v>171.3922166666667</c:v>
                </c:pt>
                <c:pt idx="102">
                  <c:v>171.2312</c:v>
                </c:pt>
                <c:pt idx="103">
                  <c:v>171.1524166666667</c:v>
                </c:pt>
                <c:pt idx="104">
                  <c:v>171.1740166666667</c:v>
                </c:pt>
                <c:pt idx="105">
                  <c:v>170.9201333333333</c:v>
                </c:pt>
                <c:pt idx="106">
                  <c:v>170.81645</c:v>
                </c:pt>
                <c:pt idx="107">
                  <c:v>170.8772833333333</c:v>
                </c:pt>
                <c:pt idx="108">
                  <c:v>170.5643</c:v>
                </c:pt>
                <c:pt idx="109">
                  <c:v>170.7630166666667</c:v>
                </c:pt>
                <c:pt idx="110">
                  <c:v>170.7273166666667</c:v>
                </c:pt>
                <c:pt idx="111">
                  <c:v>170.3416666666667</c:v>
                </c:pt>
                <c:pt idx="112">
                  <c:v>170.2131333333333</c:v>
                </c:pt>
                <c:pt idx="113">
                  <c:v>170.1917</c:v>
                </c:pt>
                <c:pt idx="114">
                  <c:v>169.8333666666667</c:v>
                </c:pt>
                <c:pt idx="115">
                  <c:v>169.7989166666667</c:v>
                </c:pt>
                <c:pt idx="116">
                  <c:v>169.5846666666667</c:v>
                </c:pt>
                <c:pt idx="117">
                  <c:v>169.2061666666667</c:v>
                </c:pt>
                <c:pt idx="118">
                  <c:v>168.84195</c:v>
                </c:pt>
                <c:pt idx="119">
                  <c:v>168.7884833333333</c:v>
                </c:pt>
                <c:pt idx="120">
                  <c:v>168.3208166666667</c:v>
                </c:pt>
                <c:pt idx="121">
                  <c:v>168.1338833333333</c:v>
                </c:pt>
                <c:pt idx="122">
                  <c:v>167.7598333333333</c:v>
                </c:pt>
                <c:pt idx="123">
                  <c:v>167.7022833333333</c:v>
                </c:pt>
                <c:pt idx="124">
                  <c:v>167.42895</c:v>
                </c:pt>
                <c:pt idx="125">
                  <c:v>167.3426166666667</c:v>
                </c:pt>
                <c:pt idx="126">
                  <c:v>166.6448666666667</c:v>
                </c:pt>
                <c:pt idx="127">
                  <c:v>166.4290666666667</c:v>
                </c:pt>
                <c:pt idx="128">
                  <c:v>166.4650333333333</c:v>
                </c:pt>
                <c:pt idx="129">
                  <c:v>166.67365</c:v>
                </c:pt>
                <c:pt idx="130">
                  <c:v>166.85005</c:v>
                </c:pt>
                <c:pt idx="131">
                  <c:v>168.4133333333333</c:v>
                </c:pt>
                <c:pt idx="132">
                  <c:v>168.77785</c:v>
                </c:pt>
                <c:pt idx="133">
                  <c:v>169.22715</c:v>
                </c:pt>
                <c:pt idx="134">
                  <c:v>169.6549166666667</c:v>
                </c:pt>
                <c:pt idx="135">
                  <c:v>171.1431166666667</c:v>
                </c:pt>
                <c:pt idx="136">
                  <c:v>171.48105</c:v>
                </c:pt>
                <c:pt idx="137">
                  <c:v>171.7245166666667</c:v>
                </c:pt>
                <c:pt idx="138">
                  <c:v>172.0835166666667</c:v>
                </c:pt>
                <c:pt idx="139">
                  <c:v>172.1101833333333</c:v>
                </c:pt>
                <c:pt idx="140">
                  <c:v>172.2302</c:v>
                </c:pt>
                <c:pt idx="141">
                  <c:v>172.6835333333333</c:v>
                </c:pt>
                <c:pt idx="142">
                  <c:v>173.01675</c:v>
                </c:pt>
                <c:pt idx="145">
                  <c:v>167.4608166666667</c:v>
                </c:pt>
                <c:pt idx="146">
                  <c:v>167.4608166666667</c:v>
                </c:pt>
                <c:pt idx="147">
                  <c:v>167.5632666666667</c:v>
                </c:pt>
                <c:pt idx="148">
                  <c:v>167.5852166666667</c:v>
                </c:pt>
                <c:pt idx="149">
                  <c:v>167.6730333333333</c:v>
                </c:pt>
                <c:pt idx="150">
                  <c:v>167.6730333333333</c:v>
                </c:pt>
                <c:pt idx="151">
                  <c:v>167.7535333333333</c:v>
                </c:pt>
                <c:pt idx="152">
                  <c:v>167.7096166666667</c:v>
                </c:pt>
                <c:pt idx="153">
                  <c:v>167.7315666666667</c:v>
                </c:pt>
                <c:pt idx="154">
                  <c:v>167.8925666666667</c:v>
                </c:pt>
                <c:pt idx="155">
                  <c:v>168.17065</c:v>
                </c:pt>
                <c:pt idx="156">
                  <c:v>168.0023333333333</c:v>
                </c:pt>
                <c:pt idx="157">
                  <c:v>168.0974666666667</c:v>
                </c:pt>
                <c:pt idx="158">
                  <c:v>168.1779666666667</c:v>
                </c:pt>
                <c:pt idx="159">
                  <c:v>168.21455</c:v>
                </c:pt>
                <c:pt idx="160">
                  <c:v>168.1121</c:v>
                </c:pt>
                <c:pt idx="161">
                  <c:v>167.9438</c:v>
                </c:pt>
                <c:pt idx="162">
                  <c:v>167.8120666666667</c:v>
                </c:pt>
                <c:pt idx="163">
                  <c:v>167.6949833333333</c:v>
                </c:pt>
                <c:pt idx="164">
                  <c:v>167.6364333333333</c:v>
                </c:pt>
                <c:pt idx="165">
                  <c:v>167.4608166666667</c:v>
                </c:pt>
                <c:pt idx="168">
                  <c:v>175.32965</c:v>
                </c:pt>
                <c:pt idx="169">
                  <c:v>175.3605833333333</c:v>
                </c:pt>
                <c:pt idx="170">
                  <c:v>175.5399166666667</c:v>
                </c:pt>
                <c:pt idx="171">
                  <c:v>175.32965</c:v>
                </c:pt>
              </c:numCache>
            </c:numRef>
          </c:xVal>
          <c:yVal>
            <c:numRef>
              <c:f>Data!$F$21:$F$192</c:f>
              <c:numCache>
                <c:formatCode>General</c:formatCode>
                <c:ptCount val="172"/>
                <c:pt idx="0">
                  <c:v>-34.44105</c:v>
                </c:pt>
                <c:pt idx="1">
                  <c:v>-34.40111666666667</c:v>
                </c:pt>
                <c:pt idx="2">
                  <c:v>-34.86528333333333</c:v>
                </c:pt>
                <c:pt idx="3">
                  <c:v>-34.83035</c:v>
                </c:pt>
                <c:pt idx="4">
                  <c:v>-35.1897</c:v>
                </c:pt>
                <c:pt idx="5">
                  <c:v>-35.8585</c:v>
                </c:pt>
                <c:pt idx="6">
                  <c:v>-35.86848333333333</c:v>
                </c:pt>
                <c:pt idx="7">
                  <c:v>-36.31268333333333</c:v>
                </c:pt>
                <c:pt idx="8">
                  <c:v>-36.72693333333333</c:v>
                </c:pt>
                <c:pt idx="9">
                  <c:v>-36.99645</c:v>
                </c:pt>
                <c:pt idx="10">
                  <c:v>-37.21561666666667</c:v>
                </c:pt>
                <c:pt idx="11">
                  <c:v>-37.18611666666666</c:v>
                </c:pt>
                <c:pt idx="12">
                  <c:v>-36.48238333333333</c:v>
                </c:pt>
                <c:pt idx="13">
                  <c:v>-36.54726666666667</c:v>
                </c:pt>
                <c:pt idx="14">
                  <c:v>-36.84673333333333</c:v>
                </c:pt>
                <c:pt idx="15">
                  <c:v>-37.55545</c:v>
                </c:pt>
                <c:pt idx="16">
                  <c:v>-38.00465</c:v>
                </c:pt>
                <c:pt idx="17">
                  <c:v>-37.95473333333333</c:v>
                </c:pt>
                <c:pt idx="18">
                  <c:v>-37.68023333333333</c:v>
                </c:pt>
                <c:pt idx="19">
                  <c:v>-37.55046666666667</c:v>
                </c:pt>
                <c:pt idx="20">
                  <c:v>-37.56045</c:v>
                </c:pt>
                <c:pt idx="21">
                  <c:v>-37.68023333333333</c:v>
                </c:pt>
                <c:pt idx="22">
                  <c:v>-38.01213333333333</c:v>
                </c:pt>
                <c:pt idx="23">
                  <c:v>-38.5312</c:v>
                </c:pt>
                <c:pt idx="24">
                  <c:v>-38.70588333333333</c:v>
                </c:pt>
                <c:pt idx="25">
                  <c:v>-38.68011666666666</c:v>
                </c:pt>
                <c:pt idx="26">
                  <c:v>-39.1451</c:v>
                </c:pt>
                <c:pt idx="27">
                  <c:v>-39.26488333333333</c:v>
                </c:pt>
                <c:pt idx="28">
                  <c:v>-39.07523333333334</c:v>
                </c:pt>
                <c:pt idx="29">
                  <c:v>-39.07406666666667</c:v>
                </c:pt>
                <c:pt idx="30">
                  <c:v>-39.39423333333333</c:v>
                </c:pt>
                <c:pt idx="31">
                  <c:v>-39.59388333333333</c:v>
                </c:pt>
                <c:pt idx="32">
                  <c:v>-39.6442</c:v>
                </c:pt>
                <c:pt idx="33">
                  <c:v>-40.14081666666667</c:v>
                </c:pt>
                <c:pt idx="34">
                  <c:v>-40.29236666666667</c:v>
                </c:pt>
                <c:pt idx="35">
                  <c:v>-40.49518333333333</c:v>
                </c:pt>
                <c:pt idx="36">
                  <c:v>-40.66001666666666</c:v>
                </c:pt>
                <c:pt idx="37">
                  <c:v>-41.23385</c:v>
                </c:pt>
                <c:pt idx="38">
                  <c:v>-41.61566666666667</c:v>
                </c:pt>
                <c:pt idx="39">
                  <c:v>-41.55576666666666</c:v>
                </c:pt>
                <c:pt idx="40">
                  <c:v>-41.431</c:v>
                </c:pt>
                <c:pt idx="41">
                  <c:v>-41.3711</c:v>
                </c:pt>
                <c:pt idx="42">
                  <c:v>-41.44098333333334</c:v>
                </c:pt>
                <c:pt idx="43">
                  <c:v>-41.3212</c:v>
                </c:pt>
                <c:pt idx="44">
                  <c:v>-41.35113333333334</c:v>
                </c:pt>
                <c:pt idx="45">
                  <c:v>-41.25631666666666</c:v>
                </c:pt>
                <c:pt idx="46">
                  <c:v>-41.18643333333333</c:v>
                </c:pt>
                <c:pt idx="47">
                  <c:v>-40.73225</c:v>
                </c:pt>
                <c:pt idx="48">
                  <c:v>-40.4278</c:v>
                </c:pt>
                <c:pt idx="49">
                  <c:v>-40.11336666666666</c:v>
                </c:pt>
                <c:pt idx="50">
                  <c:v>-39.88376666666667</c:v>
                </c:pt>
                <c:pt idx="51">
                  <c:v>-39.84466666666667</c:v>
                </c:pt>
                <c:pt idx="52">
                  <c:v>-39.7377</c:v>
                </c:pt>
                <c:pt idx="53">
                  <c:v>-39.59826666666667</c:v>
                </c:pt>
                <c:pt idx="54">
                  <c:v>-39.5344</c:v>
                </c:pt>
                <c:pt idx="55">
                  <c:v>-39.37468333333333</c:v>
                </c:pt>
                <c:pt idx="56">
                  <c:v>-39.19001666666666</c:v>
                </c:pt>
                <c:pt idx="57">
                  <c:v>-38.99536666666667</c:v>
                </c:pt>
                <c:pt idx="58">
                  <c:v>-38.97675</c:v>
                </c:pt>
                <c:pt idx="59">
                  <c:v>-38.68596666666667</c:v>
                </c:pt>
                <c:pt idx="60">
                  <c:v>-37.7526</c:v>
                </c:pt>
                <c:pt idx="61">
                  <c:v>-36.81178333333333</c:v>
                </c:pt>
                <c:pt idx="62">
                  <c:v>-35.99825</c:v>
                </c:pt>
                <c:pt idx="63">
                  <c:v>-35.18221666666667</c:v>
                </c:pt>
                <c:pt idx="64">
                  <c:v>-35.09736666666667</c:v>
                </c:pt>
                <c:pt idx="65">
                  <c:v>-34.91768333333334</c:v>
                </c:pt>
                <c:pt idx="66">
                  <c:v>-34.44105</c:v>
                </c:pt>
                <c:pt idx="69">
                  <c:v>-40.55715</c:v>
                </c:pt>
                <c:pt idx="70">
                  <c:v>-40.5322</c:v>
                </c:pt>
                <c:pt idx="71">
                  <c:v>-40.61205</c:v>
                </c:pt>
                <c:pt idx="72">
                  <c:v>-40.72685</c:v>
                </c:pt>
                <c:pt idx="73">
                  <c:v>-40.82595</c:v>
                </c:pt>
                <c:pt idx="74">
                  <c:v>-40.77675</c:v>
                </c:pt>
                <c:pt idx="75">
                  <c:v>-40.96141666666666</c:v>
                </c:pt>
                <c:pt idx="76">
                  <c:v>-41.01631666666667</c:v>
                </c:pt>
                <c:pt idx="77">
                  <c:v>-41.26588333333333</c:v>
                </c:pt>
                <c:pt idx="78">
                  <c:v>-41.33515</c:v>
                </c:pt>
                <c:pt idx="79">
                  <c:v>-40.93148333333333</c:v>
                </c:pt>
                <c:pt idx="80">
                  <c:v>-40.8117</c:v>
                </c:pt>
                <c:pt idx="81">
                  <c:v>-40.68691666666667</c:v>
                </c:pt>
                <c:pt idx="82">
                  <c:v>-40.88655</c:v>
                </c:pt>
                <c:pt idx="83">
                  <c:v>-41.10116666666666</c:v>
                </c:pt>
                <c:pt idx="84">
                  <c:v>-41.35571666666667</c:v>
                </c:pt>
                <c:pt idx="85">
                  <c:v>-41.3058</c:v>
                </c:pt>
                <c:pt idx="86">
                  <c:v>-41.45553333333334</c:v>
                </c:pt>
                <c:pt idx="87">
                  <c:v>-41.56533333333333</c:v>
                </c:pt>
                <c:pt idx="88">
                  <c:v>-41.76996666666667</c:v>
                </c:pt>
                <c:pt idx="89">
                  <c:v>-42.49568333333333</c:v>
                </c:pt>
                <c:pt idx="90">
                  <c:v>-42.90903333333333</c:v>
                </c:pt>
                <c:pt idx="91">
                  <c:v>-43.05516666666666</c:v>
                </c:pt>
                <c:pt idx="92">
                  <c:v>-43.13003333333333</c:v>
                </c:pt>
                <c:pt idx="93">
                  <c:v>-43.3721</c:v>
                </c:pt>
                <c:pt idx="94">
                  <c:v>-43.55176666666667</c:v>
                </c:pt>
                <c:pt idx="95">
                  <c:v>-43.68153333333333</c:v>
                </c:pt>
                <c:pt idx="96">
                  <c:v>-43.79135</c:v>
                </c:pt>
                <c:pt idx="97">
                  <c:v>-43.89116666666666</c:v>
                </c:pt>
                <c:pt idx="98">
                  <c:v>-43.89116666666666</c:v>
                </c:pt>
                <c:pt idx="99">
                  <c:v>-43.82128333333333</c:v>
                </c:pt>
                <c:pt idx="100">
                  <c:v>-43.85623333333334</c:v>
                </c:pt>
                <c:pt idx="101">
                  <c:v>-44.2392</c:v>
                </c:pt>
                <c:pt idx="102">
                  <c:v>-44.38818333333333</c:v>
                </c:pt>
                <c:pt idx="103">
                  <c:v>-44.58216666666667</c:v>
                </c:pt>
                <c:pt idx="104">
                  <c:v>-44.9318</c:v>
                </c:pt>
                <c:pt idx="105">
                  <c:v>-45.17136666666666</c:v>
                </c:pt>
                <c:pt idx="106">
                  <c:v>-45.34661666666667</c:v>
                </c:pt>
                <c:pt idx="107">
                  <c:v>-45.38098333333333</c:v>
                </c:pt>
                <c:pt idx="108">
                  <c:v>-45.74026666666666</c:v>
                </c:pt>
                <c:pt idx="109">
                  <c:v>-45.79525</c:v>
                </c:pt>
                <c:pt idx="110">
                  <c:v>-45.8801</c:v>
                </c:pt>
                <c:pt idx="111">
                  <c:v>-45.94996666666667</c:v>
                </c:pt>
                <c:pt idx="112">
                  <c:v>-46.06476666666666</c:v>
                </c:pt>
                <c:pt idx="113">
                  <c:v>-46.14961666666667</c:v>
                </c:pt>
                <c:pt idx="114">
                  <c:v>-46.32608333333334</c:v>
                </c:pt>
                <c:pt idx="115">
                  <c:v>-46.46405</c:v>
                </c:pt>
                <c:pt idx="116">
                  <c:v>-46.58383333333333</c:v>
                </c:pt>
                <c:pt idx="117">
                  <c:v>-46.66868333333333</c:v>
                </c:pt>
                <c:pt idx="118">
                  <c:v>-46.64871666666667</c:v>
                </c:pt>
                <c:pt idx="119">
                  <c:v>-46.57135</c:v>
                </c:pt>
                <c:pt idx="120">
                  <c:v>-46.59651666666667</c:v>
                </c:pt>
                <c:pt idx="121">
                  <c:v>-46.34675</c:v>
                </c:pt>
                <c:pt idx="122">
                  <c:v>-46.38668333333333</c:v>
                </c:pt>
                <c:pt idx="123">
                  <c:v>-46.25691666666667</c:v>
                </c:pt>
                <c:pt idx="124">
                  <c:v>-46.13213333333333</c:v>
                </c:pt>
                <c:pt idx="125">
                  <c:v>-46.24693333333333</c:v>
                </c:pt>
                <c:pt idx="126">
                  <c:v>-46.20201666666667</c:v>
                </c:pt>
                <c:pt idx="127">
                  <c:v>-45.93748333333333</c:v>
                </c:pt>
                <c:pt idx="128">
                  <c:v>-45.67795</c:v>
                </c:pt>
                <c:pt idx="129">
                  <c:v>-45.58313333333334</c:v>
                </c:pt>
                <c:pt idx="130">
                  <c:v>-45.23625</c:v>
                </c:pt>
                <c:pt idx="131">
                  <c:v>-44.00346666666667</c:v>
                </c:pt>
                <c:pt idx="132">
                  <c:v>-43.98848333333333</c:v>
                </c:pt>
                <c:pt idx="133">
                  <c:v>-43.7182</c:v>
                </c:pt>
                <c:pt idx="134">
                  <c:v>-43.5776</c:v>
                </c:pt>
                <c:pt idx="135">
                  <c:v>-42.55405</c:v>
                </c:pt>
                <c:pt idx="136">
                  <c:v>-41.7575</c:v>
                </c:pt>
                <c:pt idx="137">
                  <c:v>-41.72755</c:v>
                </c:pt>
                <c:pt idx="138">
                  <c:v>-41.35571666666667</c:v>
                </c:pt>
                <c:pt idx="139">
                  <c:v>-40.88656666666667</c:v>
                </c:pt>
                <c:pt idx="140">
                  <c:v>-40.76676666666667</c:v>
                </c:pt>
                <c:pt idx="141">
                  <c:v>-40.49725</c:v>
                </c:pt>
                <c:pt idx="142">
                  <c:v>-40.55715</c:v>
                </c:pt>
                <c:pt idx="145">
                  <c:v>-47.29421666666666</c:v>
                </c:pt>
                <c:pt idx="146">
                  <c:v>-47.20936666666667</c:v>
                </c:pt>
                <c:pt idx="147">
                  <c:v>-47.15946666666667</c:v>
                </c:pt>
                <c:pt idx="148">
                  <c:v>-47.06463333333333</c:v>
                </c:pt>
                <c:pt idx="149">
                  <c:v>-47.03968333333334</c:v>
                </c:pt>
                <c:pt idx="150">
                  <c:v>-46.93985</c:v>
                </c:pt>
                <c:pt idx="151">
                  <c:v>-46.9199</c:v>
                </c:pt>
                <c:pt idx="152">
                  <c:v>-46.80011666666667</c:v>
                </c:pt>
                <c:pt idx="153">
                  <c:v>-46.70028333333333</c:v>
                </c:pt>
                <c:pt idx="154">
                  <c:v>-46.68031666666667</c:v>
                </c:pt>
                <c:pt idx="155">
                  <c:v>-46.89993333333334</c:v>
                </c:pt>
                <c:pt idx="156">
                  <c:v>-46.88995</c:v>
                </c:pt>
                <c:pt idx="157">
                  <c:v>-46.97978333333333</c:v>
                </c:pt>
                <c:pt idx="158">
                  <c:v>-46.93985</c:v>
                </c:pt>
                <c:pt idx="159">
                  <c:v>-47.06463333333333</c:v>
                </c:pt>
                <c:pt idx="160">
                  <c:v>-47.12453333333333</c:v>
                </c:pt>
                <c:pt idx="161">
                  <c:v>-47.1395</c:v>
                </c:pt>
                <c:pt idx="162">
                  <c:v>-47.18441666666666</c:v>
                </c:pt>
                <c:pt idx="163">
                  <c:v>-47.15946666666667</c:v>
                </c:pt>
                <c:pt idx="164">
                  <c:v>-47.26926666666667</c:v>
                </c:pt>
                <c:pt idx="165">
                  <c:v>-47.29421666666666</c:v>
                </c:pt>
                <c:pt idx="168">
                  <c:v>-36.22076666666667</c:v>
                </c:pt>
                <c:pt idx="169">
                  <c:v>-36.04108333333333</c:v>
                </c:pt>
                <c:pt idx="170">
                  <c:v>-36.34055</c:v>
                </c:pt>
                <c:pt idx="171">
                  <c:v>-36.22076666666667</c:v>
                </c:pt>
              </c:numCache>
            </c:numRef>
          </c:yVal>
          <c:smooth val="0"/>
        </c:ser>
        <c:ser>
          <c:idx val="16"/>
          <c:order val="2"/>
          <c:tx>
            <c:v>Stations</c:v>
          </c:tx>
          <c:spPr>
            <a:ln w="28575">
              <a:noFill/>
            </a:ln>
          </c:spPr>
          <c:marker>
            <c:symbol val="circle"/>
            <c:size val="5"/>
            <c:spPr>
              <a:solidFill>
                <a:schemeClr val="bg1"/>
              </a:solidFill>
              <a:ln w="19050">
                <a:solidFill>
                  <a:schemeClr val="tx1"/>
                </a:solidFill>
              </a:ln>
            </c:spPr>
          </c:marker>
          <c:dLbls>
            <c:dLbl>
              <c:idx val="0"/>
              <c:tx>
                <c:strRef>
                  <c:f>Nowcasting!$AE$4</c:f>
                  <c:strCache>
                    <c:ptCount val="1"/>
                    <c:pt idx="0">
                      <c:v>Hck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
              <c:tx>
                <c:strRef>
                  <c:f>Nowcasting!$AE$5</c:f>
                  <c:strCache>
                    <c:ptCount val="1"/>
                    <c:pt idx="0">
                      <c:v>Wht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
              <c:layout/>
              <c:tx>
                <c:strRef>
                  <c:f>Nowcasting!$AE$6</c:f>
                  <c:strCache>
                    <c:ptCount val="1"/>
                    <c:pt idx="0">
                      <c:v>Slp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
              <c:layout/>
              <c:tx>
                <c:strRef>
                  <c:f>Nowcasting!$AE$7</c:f>
                  <c:strCache>
                    <c:ptCount val="1"/>
                    <c:pt idx="0">
                      <c:v>Chn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
              <c:layout/>
              <c:tx>
                <c:strRef>
                  <c:f>Nowcasting!$AE$8</c:f>
                  <c:strCache>
                    <c:ptCount val="1"/>
                    <c:pt idx="0">
                      <c:v>Trt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5"/>
              <c:layout/>
              <c:tx>
                <c:strRef>
                  <c:f>Nowcasting!$AE$9</c:f>
                  <c:strCache>
                    <c:ptCount val="1"/>
                    <c:pt idx="0">
                      <c:v>Ben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6"/>
              <c:layout/>
              <c:tx>
                <c:strRef>
                  <c:f>Nowcasting!$AE$10</c:f>
                  <c:strCache>
                    <c:ptCount val="1"/>
                    <c:pt idx="0">
                      <c:v>Tmk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7"/>
              <c:layout/>
              <c:tx>
                <c:strRef>
                  <c:f>Nowcasting!$AE$11</c:f>
                  <c:strCache>
                    <c:ptCount val="1"/>
                    <c:pt idx="0">
                      <c:v>Kpr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8"/>
              <c:layout/>
              <c:tx>
                <c:strRef>
                  <c:f>Nowcasting!$AE$12</c:f>
                  <c:strCache>
                    <c:ptCount val="1"/>
                    <c:pt idx="0">
                      <c:v>Mnk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9"/>
              <c:tx>
                <c:strRef>
                  <c:f>Nowcasting!$AE$13</c:f>
                  <c:strCache>
                    <c:ptCount val="1"/>
                    <c:pt idx="0">
                      <c:v>Hkg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0"/>
              <c:layout/>
              <c:tx>
                <c:strRef>
                  <c:f>Nowcasting!$AE$14</c:f>
                  <c:strCache>
                    <c:ptCount val="1"/>
                    <c:pt idx="0">
                      <c:v>Ttk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1"/>
              <c:layout/>
              <c:tx>
                <c:strRef>
                  <c:f>Nowcasting!$AE$15</c:f>
                  <c:strCache>
                    <c:ptCount val="1"/>
                    <c:pt idx="0">
                      <c:v>Mcr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2"/>
              <c:layout/>
              <c:tx>
                <c:strRef>
                  <c:f>Nowcasting!$AE$16</c:f>
                  <c:strCache>
                    <c:ptCount val="1"/>
                    <c:pt idx="0">
                      <c:v>BoI</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3"/>
              <c:tx>
                <c:strRef>
                  <c:f>Nowcasting!$AE$17</c:f>
                  <c:strCache>
                    <c:ptCount val="1"/>
                    <c:pt idx="0">
                      <c:v>Krk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4"/>
              <c:layout/>
              <c:tx>
                <c:strRef>
                  <c:f>Nowcasting!$AE$18</c:f>
                  <c:strCache>
                    <c:ptCount val="1"/>
                    <c:pt idx="0">
                      <c:v>Mkh</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5"/>
              <c:tx>
                <c:strRef>
                  <c:f>Nowcasting!$AE$19</c:f>
                  <c:strCache>
                    <c:ptCount val="1"/>
                    <c:pt idx="0">
                      <c:v>Rng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6"/>
              <c:tx>
                <c:strRef>
                  <c:f>Nowcasting!$AE$20</c:f>
                  <c:strCache>
                    <c:ptCount val="1"/>
                    <c:pt idx="0">
                      <c:v>Npr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7"/>
              <c:tx>
                <c:strRef>
                  <c:f>Nowcasting!$AE$21</c:f>
                  <c:strCache>
                    <c:ptCount val="1"/>
                    <c:pt idx="0">
                      <c:v>Csp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8"/>
              <c:tx>
                <c:strRef>
                  <c:f>Nowcasting!$AE$22</c:f>
                  <c:strCache>
                    <c:ptCount val="1"/>
                    <c:pt idx="0">
                      <c:v>Mah</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9"/>
              <c:tx>
                <c:strRef>
                  <c:f>Nowcasting!$AE$23</c:f>
                  <c:strCache>
                    <c:ptCount val="1"/>
                    <c:pt idx="0">
                      <c:v>Kdn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0"/>
              <c:tx>
                <c:strRef>
                  <c:f>Nowcasting!$AE$24</c:f>
                  <c:strCache>
                    <c:ptCount val="1"/>
                    <c:pt idx="0">
                      <c:v>Tng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1"/>
              <c:tx>
                <c:strRef>
                  <c:f>Nowcasting!$AE$25</c:f>
                  <c:strCache>
                    <c:ptCount val="1"/>
                    <c:pt idx="0">
                      <c:v>Lyl</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2"/>
              <c:tx>
                <c:strRef>
                  <c:f>Nowcasting!$AE$26</c:f>
                  <c:strCache>
                    <c:ptCount val="1"/>
                    <c:pt idx="0">
                      <c:v>Wng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3"/>
              <c:tx>
                <c:strRef>
                  <c:f>Nowcasting!$AE$27</c:f>
                  <c:strCache>
                    <c:ptCount val="1"/>
                    <c:pt idx="0">
                      <c:v>Prp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4"/>
              <c:tx>
                <c:strRef>
                  <c:f>Nowcasting!$AE$28</c:f>
                  <c:strCache>
                    <c:ptCount val="1"/>
                    <c:pt idx="0">
                      <c:v>Bro</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5"/>
              <c:tx>
                <c:strRef>
                  <c:f>Nowcasting!$AE$29</c:f>
                  <c:strCache>
                    <c:ptCount val="1"/>
                    <c:pt idx="0">
                      <c:v>Man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6"/>
              <c:tx>
                <c:strRef>
                  <c:f>Nowcasting!$AE$30</c:f>
                  <c:strCache>
                    <c:ptCount val="1"/>
                    <c:pt idx="0">
                      <c:v>Krr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7"/>
              <c:tx>
                <c:strRef>
                  <c:f>Nowcasting!$AE$31</c:f>
                  <c:strCache>
                    <c:ptCount val="1"/>
                    <c:pt idx="0">
                      <c:v>Stp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8"/>
              <c:tx>
                <c:strRef>
                  <c:f>Nowcasting!$AE$32</c:f>
                  <c:strCache>
                    <c:ptCount val="1"/>
                    <c:pt idx="0">
                      <c:v>Cmb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9"/>
              <c:tx>
                <c:strRef>
                  <c:f>Nowcasting!$AE$33</c:f>
                  <c:strCache>
                    <c:ptCount val="1"/>
                    <c:pt idx="0">
                      <c:v>Frw</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0"/>
              <c:tx>
                <c:strRef>
                  <c:f>Nowcasting!$AE$34</c:f>
                  <c:strCache>
                    <c:ptCount val="1"/>
                    <c:pt idx="0">
                      <c:v>Spr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1"/>
              <c:tx>
                <c:strRef>
                  <c:f>Nowcasting!$AE$35</c:f>
                  <c:strCache>
                    <c:ptCount val="1"/>
                    <c:pt idx="0">
                      <c:v>Nls</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2"/>
              <c:tx>
                <c:strRef>
                  <c:f>Nowcasting!$AE$36</c:f>
                  <c:strCache>
                    <c:ptCount val="1"/>
                    <c:pt idx="0">
                      <c:v>Hwr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3"/>
              <c:tx>
                <c:strRef>
                  <c:f>Nowcasting!$AE$37</c:f>
                  <c:strCache>
                    <c:ptCount val="1"/>
                    <c:pt idx="0">
                      <c:v>Ltl</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4"/>
              <c:tx>
                <c:strRef>
                  <c:f>Nowcasting!$AE$38</c:f>
                  <c:strCache>
                    <c:ptCount val="1"/>
                    <c:pt idx="0">
                      <c:v>NBr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5"/>
              <c:tx>
                <c:strRef>
                  <c:f>Nowcasting!$AE$39</c:f>
                  <c:strCache>
                    <c:ptCount val="1"/>
                    <c:pt idx="0">
                      <c:v>Kkr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6"/>
              <c:tx>
                <c:strRef>
                  <c:f>Nowcasting!$AE$40</c:f>
                  <c:strCache>
                    <c:ptCount val="1"/>
                    <c:pt idx="0">
                      <c:v>LBn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7"/>
              <c:tx>
                <c:strRef>
                  <c:f>Nowcasting!$AE$41</c:f>
                  <c:strCache>
                    <c:ptCount val="1"/>
                    <c:pt idx="0">
                      <c:v>Tmr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8"/>
              <c:tx>
                <c:strRef>
                  <c:f>Nowcasting!$AE$42</c:f>
                  <c:strCache>
                    <c:ptCount val="1"/>
                    <c:pt idx="0">
                      <c:v>Ngt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9"/>
              <c:tx>
                <c:strRef>
                  <c:f>Nowcasting!$AE$43</c:f>
                  <c:strCache>
                    <c:ptCount val="1"/>
                    <c:pt idx="0">
                      <c:v>Got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0"/>
              <c:tx>
                <c:strRef>
                  <c:f>Nowcasting!$AE$44</c:f>
                  <c:strCache>
                    <c:ptCount val="1"/>
                    <c:pt idx="0">
                      <c:v>Twn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1"/>
              <c:tx>
                <c:strRef>
                  <c:f>Nowcasting!$AE$45</c:f>
                  <c:strCache>
                    <c:ptCount val="1"/>
                    <c:pt idx="0">
                      <c:v>Tra</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2"/>
              <c:tx>
                <c:strRef>
                  <c:f>Nowcasting!$AE$46</c:f>
                  <c:strCache>
                    <c:ptCount val="1"/>
                    <c:pt idx="0">
                      <c:v>Mrk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3"/>
              <c:tx>
                <c:strRef>
                  <c:f>Nowcasting!$AE$47</c:f>
                  <c:strCache>
                    <c:ptCount val="1"/>
                    <c:pt idx="0">
                      <c:v>Rpk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4"/>
              <c:tx>
                <c:strRef>
                  <c:f>Nowcasting!$AE$48</c:f>
                  <c:strCache>
                    <c:ptCount val="1"/>
                    <c:pt idx="0">
                      <c:v>Ctr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5"/>
              <c:tx>
                <c:strRef>
                  <c:f>Nowcasting!$AE$49</c:f>
                  <c:strCache>
                    <c:ptCount val="1"/>
                    <c:pt idx="0">
                      <c:v>SWC</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6"/>
              <c:tx>
                <c:strRef>
                  <c:f>Nowcasting!$AE$50</c:f>
                  <c:strCache>
                    <c:ptCount val="1"/>
                    <c:pt idx="0">
                      <c:v>Psg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txPr>
              <a:bodyPr/>
              <a:lstStyle/>
              <a:p>
                <a:pPr>
                  <a:defRPr sz="1000">
                    <a:solidFill>
                      <a:srgbClr val="7F7F7F"/>
                    </a:solidFill>
                  </a:defRPr>
                </a:pPr>
                <a:endParaRPr lang="en-US"/>
              </a:p>
            </c:txPr>
            <c:showLegendKey val="0"/>
            <c:showVal val="1"/>
            <c:showCatName val="0"/>
            <c:showSerName val="0"/>
            <c:showPercent val="0"/>
            <c:showBubbleSize val="0"/>
            <c:showLeaderLines val="0"/>
          </c:dLbls>
          <c:xVal>
            <c:numRef>
              <c:f>Nowcasting!$AL$4:$AL$50</c:f>
              <c:numCache>
                <c:formatCode>General</c:formatCode>
                <c:ptCount val="47"/>
                <c:pt idx="0">
                  <c:v>178.3149666666667</c:v>
                </c:pt>
                <c:pt idx="1">
                  <c:v>177.1924833333333</c:v>
                </c:pt>
                <c:pt idx="2">
                  <c:v>175.9534333333333</c:v>
                </c:pt>
                <c:pt idx="3">
                  <c:v>175.3313333333333</c:v>
                </c:pt>
                <c:pt idx="4">
                  <c:v>174.89745</c:v>
                </c:pt>
                <c:pt idx="5">
                  <c:v>174.8311833333333</c:v>
                </c:pt>
                <c:pt idx="6">
                  <c:v>175.1309166666667</c:v>
                </c:pt>
                <c:pt idx="7">
                  <c:v>174.2357833333333</c:v>
                </c:pt>
                <c:pt idx="8">
                  <c:v>174.5030666666667</c:v>
                </c:pt>
                <c:pt idx="9">
                  <c:v>173.38305</c:v>
                </c:pt>
                <c:pt idx="10">
                  <c:v>174.54615</c:v>
                </c:pt>
                <c:pt idx="11">
                  <c:v>175.8062666666667</c:v>
                </c:pt>
                <c:pt idx="12">
                  <c:v>174.2084</c:v>
                </c:pt>
                <c:pt idx="13">
                  <c:v>173.3971333333333</c:v>
                </c:pt>
                <c:pt idx="14">
                  <c:v>175.1146833333333</c:v>
                </c:pt>
                <c:pt idx="15">
                  <c:v>172.6772666666667</c:v>
                </c:pt>
                <c:pt idx="16">
                  <c:v>176.8672</c:v>
                </c:pt>
                <c:pt idx="17">
                  <c:v>176.23135</c:v>
                </c:pt>
                <c:pt idx="18">
                  <c:v>177.9541333333333</c:v>
                </c:pt>
                <c:pt idx="19">
                  <c:v>177.0912</c:v>
                </c:pt>
                <c:pt idx="20">
                  <c:v>176.62</c:v>
                </c:pt>
                <c:pt idx="21">
                  <c:v>174.8076333333333</c:v>
                </c:pt>
                <c:pt idx="22">
                  <c:v>175.0255166666667</c:v>
                </c:pt>
                <c:pt idx="23">
                  <c:v>174.9918166666667</c:v>
                </c:pt>
                <c:pt idx="24">
                  <c:v>174.4412666666667</c:v>
                </c:pt>
                <c:pt idx="25">
                  <c:v>174.7834666666667</c:v>
                </c:pt>
                <c:pt idx="26">
                  <c:v>174.6510333333333</c:v>
                </c:pt>
                <c:pt idx="27">
                  <c:v>174.0002666666667</c:v>
                </c:pt>
                <c:pt idx="28">
                  <c:v>174.2761166666667</c:v>
                </c:pt>
                <c:pt idx="29">
                  <c:v>173.0089166666667</c:v>
                </c:pt>
                <c:pt idx="30">
                  <c:v>172.9975833333333</c:v>
                </c:pt>
                <c:pt idx="31">
                  <c:v>173.2653</c:v>
                </c:pt>
                <c:pt idx="32">
                  <c:v>174.2847</c:v>
                </c:pt>
                <c:pt idx="33">
                  <c:v>172.70695</c:v>
                </c:pt>
                <c:pt idx="34">
                  <c:v>172.7303833333333</c:v>
                </c:pt>
                <c:pt idx="35">
                  <c:v>173.6955666666667</c:v>
                </c:pt>
                <c:pt idx="36">
                  <c:v>173.1278833333333</c:v>
                </c:pt>
                <c:pt idx="37">
                  <c:v>171.2239833333333</c:v>
                </c:pt>
                <c:pt idx="38">
                  <c:v>169.8187666666667</c:v>
                </c:pt>
                <c:pt idx="39">
                  <c:v>170.6270333333333</c:v>
                </c:pt>
                <c:pt idx="40">
                  <c:v>170.5131333333333</c:v>
                </c:pt>
                <c:pt idx="41">
                  <c:v>170.7288666666667</c:v>
                </c:pt>
                <c:pt idx="42">
                  <c:v>170.8483833333333</c:v>
                </c:pt>
                <c:pt idx="43">
                  <c:v>168.4983333333333</c:v>
                </c:pt>
                <c:pt idx="44">
                  <c:v>167.8439666666667</c:v>
                </c:pt>
                <c:pt idx="45">
                  <c:v>167.4594666666667</c:v>
                </c:pt>
                <c:pt idx="46">
                  <c:v>166.60955</c:v>
                </c:pt>
              </c:numCache>
            </c:numRef>
          </c:xVal>
          <c:yVal>
            <c:numRef>
              <c:f>Nowcasting!$AJ$4:$AJ$50</c:f>
              <c:numCache>
                <c:formatCode>General</c:formatCode>
                <c:ptCount val="47"/>
                <c:pt idx="0">
                  <c:v>-37.55641666666666</c:v>
                </c:pt>
                <c:pt idx="1">
                  <c:v>-37.52603333333333</c:v>
                </c:pt>
                <c:pt idx="2">
                  <c:v>-37.04846666666667</c:v>
                </c:pt>
                <c:pt idx="3">
                  <c:v>-36.42173333333334</c:v>
                </c:pt>
                <c:pt idx="4">
                  <c:v>-36.60576666666667</c:v>
                </c:pt>
                <c:pt idx="5">
                  <c:v>-36.8333</c:v>
                </c:pt>
                <c:pt idx="6">
                  <c:v>-36.8569</c:v>
                </c:pt>
                <c:pt idx="7">
                  <c:v>-36.42878333333334</c:v>
                </c:pt>
                <c:pt idx="8">
                  <c:v>-37.05036666666667</c:v>
                </c:pt>
                <c:pt idx="9">
                  <c:v>-35.54198333333333</c:v>
                </c:pt>
                <c:pt idx="10">
                  <c:v>-35.61161666666667</c:v>
                </c:pt>
                <c:pt idx="11">
                  <c:v>-36.62248333333333</c:v>
                </c:pt>
                <c:pt idx="12">
                  <c:v>-35.19663333333333</c:v>
                </c:pt>
                <c:pt idx="13">
                  <c:v>-34.78296666666667</c:v>
                </c:pt>
                <c:pt idx="14">
                  <c:v>-35.90606666666667</c:v>
                </c:pt>
                <c:pt idx="15">
                  <c:v>-34.42703333333333</c:v>
                </c:pt>
                <c:pt idx="16">
                  <c:v>-39.43688333333333</c:v>
                </c:pt>
                <c:pt idx="17">
                  <c:v>-40.90043333333333</c:v>
                </c:pt>
                <c:pt idx="18">
                  <c:v>-39.09965</c:v>
                </c:pt>
                <c:pt idx="19">
                  <c:v>-39.6452</c:v>
                </c:pt>
                <c:pt idx="20">
                  <c:v>-40.4877</c:v>
                </c:pt>
                <c:pt idx="21">
                  <c:v>-41.33286666666667</c:v>
                </c:pt>
                <c:pt idx="22">
                  <c:v>-39.95963333333334</c:v>
                </c:pt>
                <c:pt idx="23">
                  <c:v>-40.90155</c:v>
                </c:pt>
                <c:pt idx="24">
                  <c:v>-41.10311666666666</c:v>
                </c:pt>
                <c:pt idx="25">
                  <c:v>-41.086</c:v>
                </c:pt>
                <c:pt idx="26">
                  <c:v>-41.34395</c:v>
                </c:pt>
                <c:pt idx="27">
                  <c:v>-40.66538333333333</c:v>
                </c:pt>
                <c:pt idx="28">
                  <c:v>-41.72881666666667</c:v>
                </c:pt>
                <c:pt idx="29">
                  <c:v>-40.54538333333333</c:v>
                </c:pt>
                <c:pt idx="30">
                  <c:v>-40.78193333333333</c:v>
                </c:pt>
                <c:pt idx="31">
                  <c:v>-41.25478333333334</c:v>
                </c:pt>
                <c:pt idx="32">
                  <c:v>-39.58991666666667</c:v>
                </c:pt>
                <c:pt idx="33">
                  <c:v>-43.61183333333334</c:v>
                </c:pt>
                <c:pt idx="34">
                  <c:v>-43.50708333333333</c:v>
                </c:pt>
                <c:pt idx="35">
                  <c:v>-42.42045</c:v>
                </c:pt>
                <c:pt idx="36">
                  <c:v>-43.74515</c:v>
                </c:pt>
                <c:pt idx="37">
                  <c:v>-44.29893333333333</c:v>
                </c:pt>
                <c:pt idx="38">
                  <c:v>-46.44848333333334</c:v>
                </c:pt>
                <c:pt idx="39">
                  <c:v>-45.82598333333333</c:v>
                </c:pt>
                <c:pt idx="40">
                  <c:v>-45.87865</c:v>
                </c:pt>
                <c:pt idx="41">
                  <c:v>-45.77371666666667</c:v>
                </c:pt>
                <c:pt idx="42">
                  <c:v>-45.36186666666666</c:v>
                </c:pt>
                <c:pt idx="43">
                  <c:v>-46.765</c:v>
                </c:pt>
                <c:pt idx="44">
                  <c:v>-46.45998333333333</c:v>
                </c:pt>
                <c:pt idx="45">
                  <c:v>-47.28038333333333</c:v>
                </c:pt>
                <c:pt idx="46">
                  <c:v>-46.15631666666667</c:v>
                </c:pt>
              </c:numCache>
            </c:numRef>
          </c:yVal>
          <c:smooth val="0"/>
        </c:ser>
        <c:ser>
          <c:idx val="3"/>
          <c:order val="3"/>
          <c:tx>
            <c:strRef>
              <c:f>Nowcasting!$BH$3</c:f>
              <c:strCache>
                <c:ptCount val="1"/>
                <c:pt idx="0">
                  <c:v>Peak 0-10 kt</c:v>
                </c:pt>
              </c:strCache>
            </c:strRef>
          </c:tx>
          <c:spPr>
            <a:ln w="19050">
              <a:solidFill>
                <a:schemeClr val="accent1"/>
              </a:solidFill>
              <a:prstDash val="sysDash"/>
            </a:ln>
          </c:spPr>
          <c:marker>
            <c:symbol val="none"/>
          </c:marker>
          <c:xVal>
            <c:numRef>
              <c:f>Nowcasting!$L$63:$L$199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0.0</c:v>
                </c:pt>
                <c:pt idx="13">
                  <c:v>0.0</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Nowcasting!$K$63:$K$199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0.0</c:v>
                </c:pt>
                <c:pt idx="13">
                  <c:v>0.0</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4"/>
          <c:order val="4"/>
          <c:tx>
            <c:strRef>
              <c:f>Nowcasting!$M$61</c:f>
              <c:strCache>
                <c:ptCount val="1"/>
                <c:pt idx="0">
                  <c:v>Peak 10-20 kt</c:v>
                </c:pt>
              </c:strCache>
            </c:strRef>
          </c:tx>
          <c:spPr>
            <a:ln w="19050">
              <a:solidFill>
                <a:schemeClr val="accent3"/>
              </a:solidFill>
              <a:prstDash val="sysDash"/>
            </a:ln>
          </c:spPr>
          <c:marker>
            <c:symbol val="none"/>
          </c:marker>
          <c:xVal>
            <c:numRef>
              <c:f>Nowcasting!$N$63:$N$199</c:f>
              <c:numCache>
                <c:formatCode>General</c:formatCode>
                <c:ptCount val="137"/>
                <c:pt idx="0">
                  <c:v>0.0</c:v>
                </c:pt>
                <c:pt idx="1">
                  <c:v>0.0</c:v>
                </c:pt>
                <c:pt idx="3">
                  <c:v>0.0</c:v>
                </c:pt>
                <c:pt idx="4">
                  <c:v>0.0</c:v>
                </c:pt>
                <c:pt idx="6">
                  <c:v>0.0</c:v>
                </c:pt>
                <c:pt idx="7">
                  <c:v>0.0</c:v>
                </c:pt>
                <c:pt idx="9">
                  <c:v>0.0</c:v>
                </c:pt>
                <c:pt idx="10">
                  <c:v>0.0</c:v>
                </c:pt>
                <c:pt idx="12">
                  <c:v>174.89745</c:v>
                </c:pt>
                <c:pt idx="13">
                  <c:v>174.3991532845084</c:v>
                </c:pt>
                <c:pt idx="15">
                  <c:v>174.8311833333333</c:v>
                </c:pt>
                <c:pt idx="16">
                  <c:v>174.3531489644647</c:v>
                </c:pt>
                <c:pt idx="18">
                  <c:v>0.0</c:v>
                </c:pt>
                <c:pt idx="19">
                  <c:v>0.0</c:v>
                </c:pt>
                <c:pt idx="21">
                  <c:v>0.0</c:v>
                </c:pt>
                <c:pt idx="22">
                  <c:v>0.0</c:v>
                </c:pt>
                <c:pt idx="24">
                  <c:v>0.0</c:v>
                </c:pt>
                <c:pt idx="25">
                  <c:v>0.0</c:v>
                </c:pt>
                <c:pt idx="27">
                  <c:v>173.38305</c:v>
                </c:pt>
                <c:pt idx="28">
                  <c:v>172.6461174457836</c:v>
                </c:pt>
                <c:pt idx="30">
                  <c:v>174.54615</c:v>
                </c:pt>
                <c:pt idx="31">
                  <c:v>173.8832428889202</c:v>
                </c:pt>
                <c:pt idx="33">
                  <c:v>0.0</c:v>
                </c:pt>
                <c:pt idx="34">
                  <c:v>0.0</c:v>
                </c:pt>
                <c:pt idx="36">
                  <c:v>174.2084</c:v>
                </c:pt>
                <c:pt idx="37">
                  <c:v>173.6202412433899</c:v>
                </c:pt>
                <c:pt idx="39">
                  <c:v>173.3971333333333</c:v>
                </c:pt>
                <c:pt idx="40">
                  <c:v>172.7198623667581</c:v>
                </c:pt>
                <c:pt idx="42">
                  <c:v>0.0</c:v>
                </c:pt>
                <c:pt idx="43">
                  <c:v>0.0</c:v>
                </c:pt>
                <c:pt idx="45">
                  <c:v>172.6772666666667</c:v>
                </c:pt>
                <c:pt idx="46">
                  <c:v>172.1490827144343</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Nowcasting!$M$63:$M$199</c:f>
              <c:numCache>
                <c:formatCode>General</c:formatCode>
                <c:ptCount val="137"/>
                <c:pt idx="0">
                  <c:v>0.0</c:v>
                </c:pt>
                <c:pt idx="1">
                  <c:v>0.0</c:v>
                </c:pt>
                <c:pt idx="3">
                  <c:v>0.0</c:v>
                </c:pt>
                <c:pt idx="4">
                  <c:v>0.0</c:v>
                </c:pt>
                <c:pt idx="6">
                  <c:v>0.0</c:v>
                </c:pt>
                <c:pt idx="7">
                  <c:v>0.0</c:v>
                </c:pt>
                <c:pt idx="9">
                  <c:v>0.0</c:v>
                </c:pt>
                <c:pt idx="10">
                  <c:v>0.0</c:v>
                </c:pt>
                <c:pt idx="12">
                  <c:v>-36.60576666666667</c:v>
                </c:pt>
                <c:pt idx="13">
                  <c:v>-36.36541556504198</c:v>
                </c:pt>
                <c:pt idx="15">
                  <c:v>-36.8333</c:v>
                </c:pt>
                <c:pt idx="16">
                  <c:v>-36.62986232279278</c:v>
                </c:pt>
                <c:pt idx="18">
                  <c:v>0.0</c:v>
                </c:pt>
                <c:pt idx="19">
                  <c:v>0.0</c:v>
                </c:pt>
                <c:pt idx="21">
                  <c:v>0.0</c:v>
                </c:pt>
                <c:pt idx="22">
                  <c:v>0.0</c:v>
                </c:pt>
                <c:pt idx="24">
                  <c:v>0.0</c:v>
                </c:pt>
                <c:pt idx="25">
                  <c:v>0.0</c:v>
                </c:pt>
                <c:pt idx="27">
                  <c:v>-35.54198333333333</c:v>
                </c:pt>
                <c:pt idx="28">
                  <c:v>-35.52104363531183</c:v>
                </c:pt>
                <c:pt idx="30">
                  <c:v>-35.61161666666667</c:v>
                </c:pt>
                <c:pt idx="31">
                  <c:v>-35.43650703652086</c:v>
                </c:pt>
                <c:pt idx="33">
                  <c:v>0.0</c:v>
                </c:pt>
                <c:pt idx="34">
                  <c:v>0.0</c:v>
                </c:pt>
                <c:pt idx="36">
                  <c:v>-35.19663333333333</c:v>
                </c:pt>
                <c:pt idx="37">
                  <c:v>-35.05881465542483</c:v>
                </c:pt>
                <c:pt idx="39">
                  <c:v>-34.78296666666667</c:v>
                </c:pt>
                <c:pt idx="40">
                  <c:v>-34.89109176404671</c:v>
                </c:pt>
                <c:pt idx="42">
                  <c:v>0.0</c:v>
                </c:pt>
                <c:pt idx="43">
                  <c:v>0.0</c:v>
                </c:pt>
                <c:pt idx="45">
                  <c:v>-34.42703333333333</c:v>
                </c:pt>
                <c:pt idx="46">
                  <c:v>-34.5942717097878</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5"/>
          <c:order val="5"/>
          <c:tx>
            <c:strRef>
              <c:f>Nowcasting!$O$61</c:f>
              <c:strCache>
                <c:ptCount val="1"/>
                <c:pt idx="0">
                  <c:v>Peak 20-30 kt</c:v>
                </c:pt>
              </c:strCache>
            </c:strRef>
          </c:tx>
          <c:spPr>
            <a:ln w="19050">
              <a:solidFill>
                <a:srgbClr val="FFC000"/>
              </a:solidFill>
              <a:prstDash val="sysDash"/>
            </a:ln>
          </c:spPr>
          <c:marker>
            <c:symbol val="none"/>
          </c:marker>
          <c:xVal>
            <c:numRef>
              <c:f>Nowcasting!$P$63:$P$199</c:f>
              <c:numCache>
                <c:formatCode>General</c:formatCode>
                <c:ptCount val="137"/>
                <c:pt idx="0">
                  <c:v>0.0</c:v>
                </c:pt>
                <c:pt idx="1">
                  <c:v>0.0</c:v>
                </c:pt>
                <c:pt idx="3">
                  <c:v>0.0</c:v>
                </c:pt>
                <c:pt idx="4">
                  <c:v>0.0</c:v>
                </c:pt>
                <c:pt idx="6">
                  <c:v>0.0</c:v>
                </c:pt>
                <c:pt idx="7">
                  <c:v>0.0</c:v>
                </c:pt>
                <c:pt idx="9">
                  <c:v>175.3313333333333</c:v>
                </c:pt>
                <c:pt idx="10">
                  <c:v>174.5193161277667</c:v>
                </c:pt>
                <c:pt idx="12">
                  <c:v>0.0</c:v>
                </c:pt>
                <c:pt idx="13">
                  <c:v>0.0</c:v>
                </c:pt>
                <c:pt idx="15">
                  <c:v>0.0</c:v>
                </c:pt>
                <c:pt idx="16">
                  <c:v>0.0</c:v>
                </c:pt>
                <c:pt idx="18">
                  <c:v>175.1309166666667</c:v>
                </c:pt>
                <c:pt idx="19">
                  <c:v>174.4416666084411</c:v>
                </c:pt>
                <c:pt idx="21">
                  <c:v>0.0</c:v>
                </c:pt>
                <c:pt idx="22">
                  <c:v>0.0</c:v>
                </c:pt>
                <c:pt idx="24">
                  <c:v>174.5030666666667</c:v>
                </c:pt>
                <c:pt idx="25">
                  <c:v>173.6477585242727</c:v>
                </c:pt>
                <c:pt idx="27">
                  <c:v>0.0</c:v>
                </c:pt>
                <c:pt idx="28">
                  <c:v>0.0</c:v>
                </c:pt>
                <c:pt idx="30">
                  <c:v>0.0</c:v>
                </c:pt>
                <c:pt idx="31">
                  <c:v>0.0</c:v>
                </c:pt>
                <c:pt idx="33">
                  <c:v>175.8062666666667</c:v>
                </c:pt>
                <c:pt idx="34">
                  <c:v>175.1517048232897</c:v>
                </c:pt>
                <c:pt idx="36">
                  <c:v>0.0</c:v>
                </c:pt>
                <c:pt idx="37">
                  <c:v>0.0</c:v>
                </c:pt>
                <c:pt idx="39">
                  <c:v>0.0</c:v>
                </c:pt>
                <c:pt idx="40">
                  <c:v>0.0</c:v>
                </c:pt>
                <c:pt idx="42">
                  <c:v>175.1146833333333</c:v>
                </c:pt>
                <c:pt idx="43">
                  <c:v>174.313393104327</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Nowcasting!$O$63:$O$199</c:f>
              <c:numCache>
                <c:formatCode>General</c:formatCode>
                <c:ptCount val="137"/>
                <c:pt idx="0">
                  <c:v>0.0</c:v>
                </c:pt>
                <c:pt idx="1">
                  <c:v>0.0</c:v>
                </c:pt>
                <c:pt idx="3">
                  <c:v>0.0</c:v>
                </c:pt>
                <c:pt idx="4">
                  <c:v>0.0</c:v>
                </c:pt>
                <c:pt idx="6">
                  <c:v>0.0</c:v>
                </c:pt>
                <c:pt idx="7">
                  <c:v>0.0</c:v>
                </c:pt>
                <c:pt idx="9">
                  <c:v>-36.42173333333334</c:v>
                </c:pt>
                <c:pt idx="10">
                  <c:v>-36.08880696685767</c:v>
                </c:pt>
                <c:pt idx="12">
                  <c:v>0.0</c:v>
                </c:pt>
                <c:pt idx="13">
                  <c:v>0.0</c:v>
                </c:pt>
                <c:pt idx="15">
                  <c:v>0.0</c:v>
                </c:pt>
                <c:pt idx="16">
                  <c:v>0.0</c:v>
                </c:pt>
                <c:pt idx="18">
                  <c:v>-36.8569</c:v>
                </c:pt>
                <c:pt idx="19">
                  <c:v>-36.32432858264811</c:v>
                </c:pt>
                <c:pt idx="21">
                  <c:v>0.0</c:v>
                </c:pt>
                <c:pt idx="22">
                  <c:v>0.0</c:v>
                </c:pt>
                <c:pt idx="24">
                  <c:v>-37.05036666666667</c:v>
                </c:pt>
                <c:pt idx="25">
                  <c:v>-36.5723863030408</c:v>
                </c:pt>
                <c:pt idx="27">
                  <c:v>0.0</c:v>
                </c:pt>
                <c:pt idx="28">
                  <c:v>0.0</c:v>
                </c:pt>
                <c:pt idx="30">
                  <c:v>0.0</c:v>
                </c:pt>
                <c:pt idx="31">
                  <c:v>0.0</c:v>
                </c:pt>
                <c:pt idx="33">
                  <c:v>-36.62248333333333</c:v>
                </c:pt>
                <c:pt idx="34">
                  <c:v>-36.2120423497829</c:v>
                </c:pt>
                <c:pt idx="36">
                  <c:v>0.0</c:v>
                </c:pt>
                <c:pt idx="37">
                  <c:v>0.0</c:v>
                </c:pt>
                <c:pt idx="39">
                  <c:v>0.0</c:v>
                </c:pt>
                <c:pt idx="40">
                  <c:v>0.0</c:v>
                </c:pt>
                <c:pt idx="42">
                  <c:v>-35.90606666666667</c:v>
                </c:pt>
                <c:pt idx="43">
                  <c:v>-35.64384205127553</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7"/>
          <c:order val="6"/>
          <c:tx>
            <c:strRef>
              <c:f>Nowcasting!$Q$61</c:f>
              <c:strCache>
                <c:ptCount val="1"/>
                <c:pt idx="0">
                  <c:v>Peak 30+ kt</c:v>
                </c:pt>
              </c:strCache>
            </c:strRef>
          </c:tx>
          <c:spPr>
            <a:ln w="19050">
              <a:solidFill>
                <a:srgbClr val="FF3300"/>
              </a:solidFill>
              <a:prstDash val="sysDash"/>
            </a:ln>
          </c:spPr>
          <c:marker>
            <c:symbol val="none"/>
          </c:marker>
          <c:xVal>
            <c:numRef>
              <c:f>Nowcasting!$R$63:$R$199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Nowcasting!$Q$63:$Q$199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7"/>
          <c:order val="7"/>
          <c:tx>
            <c:strRef>
              <c:f>Nowcasting!$AN$3</c:f>
              <c:strCache>
                <c:ptCount val="1"/>
                <c:pt idx="0">
                  <c:v>Avg 0-10 kt</c:v>
                </c:pt>
              </c:strCache>
            </c:strRef>
          </c:tx>
          <c:spPr>
            <a:ln w="38100">
              <a:solidFill>
                <a:schemeClr val="accent1"/>
              </a:solidFill>
            </a:ln>
          </c:spPr>
          <c:marker>
            <c:symbol val="none"/>
          </c:marker>
          <c:xVal>
            <c:numRef>
              <c:f>Nowcasting!$C$63:$C$199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174.89745</c:v>
                </c:pt>
                <c:pt idx="13">
                  <c:v>174.577116397184</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172.6772666666667</c:v>
                </c:pt>
                <c:pt idx="46">
                  <c:v>172.3377198402316</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Nowcasting!$B$63:$B$199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-36.60576666666667</c:v>
                </c:pt>
                <c:pt idx="13">
                  <c:v>-36.45125524419365</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-34.42703333333333</c:v>
                </c:pt>
                <c:pt idx="46">
                  <c:v>-34.53454371819692</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0"/>
          <c:order val="8"/>
          <c:tx>
            <c:strRef>
              <c:f>Nowcasting!$AR$3</c:f>
              <c:strCache>
                <c:ptCount val="1"/>
                <c:pt idx="0">
                  <c:v>Avg 10-20 kt</c:v>
                </c:pt>
              </c:strCache>
            </c:strRef>
          </c:tx>
          <c:spPr>
            <a:ln w="38100">
              <a:solidFill>
                <a:schemeClr val="accent3"/>
              </a:solidFill>
            </a:ln>
          </c:spPr>
          <c:marker>
            <c:symbol val="none"/>
          </c:marker>
          <c:xVal>
            <c:numRef>
              <c:f>Nowcasting!$E$63:$E$199</c:f>
              <c:numCache>
                <c:formatCode>General</c:formatCode>
                <c:ptCount val="137"/>
                <c:pt idx="0">
                  <c:v>0.0</c:v>
                </c:pt>
                <c:pt idx="1">
                  <c:v>0.0</c:v>
                </c:pt>
                <c:pt idx="3">
                  <c:v>0.0</c:v>
                </c:pt>
                <c:pt idx="4">
                  <c:v>0.0</c:v>
                </c:pt>
                <c:pt idx="6">
                  <c:v>0.0</c:v>
                </c:pt>
                <c:pt idx="7">
                  <c:v>0.0</c:v>
                </c:pt>
                <c:pt idx="9">
                  <c:v>175.3313333333333</c:v>
                </c:pt>
                <c:pt idx="10">
                  <c:v>174.6669556196879</c:v>
                </c:pt>
                <c:pt idx="12">
                  <c:v>0.0</c:v>
                </c:pt>
                <c:pt idx="13">
                  <c:v>0.0</c:v>
                </c:pt>
                <c:pt idx="15">
                  <c:v>174.8311833333333</c:v>
                </c:pt>
                <c:pt idx="16">
                  <c:v>174.4634645880497</c:v>
                </c:pt>
                <c:pt idx="18">
                  <c:v>175.1309166666667</c:v>
                </c:pt>
                <c:pt idx="19">
                  <c:v>174.6514383652924</c:v>
                </c:pt>
                <c:pt idx="21">
                  <c:v>0.0</c:v>
                </c:pt>
                <c:pt idx="22">
                  <c:v>0.0</c:v>
                </c:pt>
                <c:pt idx="24">
                  <c:v>174.5030666666667</c:v>
                </c:pt>
                <c:pt idx="25">
                  <c:v>173.8530324784472</c:v>
                </c:pt>
                <c:pt idx="27">
                  <c:v>173.38305</c:v>
                </c:pt>
                <c:pt idx="28">
                  <c:v>172.8098802356095</c:v>
                </c:pt>
                <c:pt idx="30">
                  <c:v>174.54615</c:v>
                </c:pt>
                <c:pt idx="31">
                  <c:v>174.1172101045954</c:v>
                </c:pt>
                <c:pt idx="33">
                  <c:v>175.8062666666667</c:v>
                </c:pt>
                <c:pt idx="34">
                  <c:v>175.4462576528093</c:v>
                </c:pt>
                <c:pt idx="36">
                  <c:v>174.2084</c:v>
                </c:pt>
                <c:pt idx="37">
                  <c:v>173.7770835784859</c:v>
                </c:pt>
                <c:pt idx="39">
                  <c:v>173.3971333333333</c:v>
                </c:pt>
                <c:pt idx="40">
                  <c:v>172.8393807726243</c:v>
                </c:pt>
                <c:pt idx="42">
                  <c:v>175.1146833333333</c:v>
                </c:pt>
                <c:pt idx="43">
                  <c:v>174.3897064594704</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Nowcasting!$D$63:$D$199</c:f>
              <c:numCache>
                <c:formatCode>General</c:formatCode>
                <c:ptCount val="137"/>
                <c:pt idx="0">
                  <c:v>0.0</c:v>
                </c:pt>
                <c:pt idx="1">
                  <c:v>0.0</c:v>
                </c:pt>
                <c:pt idx="3">
                  <c:v>0.0</c:v>
                </c:pt>
                <c:pt idx="4">
                  <c:v>0.0</c:v>
                </c:pt>
                <c:pt idx="6">
                  <c:v>0.0</c:v>
                </c:pt>
                <c:pt idx="7">
                  <c:v>0.0</c:v>
                </c:pt>
                <c:pt idx="9">
                  <c:v>-36.42173333333334</c:v>
                </c:pt>
                <c:pt idx="10">
                  <c:v>-36.14933903348961</c:v>
                </c:pt>
                <c:pt idx="12">
                  <c:v>0.0</c:v>
                </c:pt>
                <c:pt idx="13">
                  <c:v>0.0</c:v>
                </c:pt>
                <c:pt idx="15">
                  <c:v>-36.8333</c:v>
                </c:pt>
                <c:pt idx="16">
                  <c:v>-36.67680947907137</c:v>
                </c:pt>
                <c:pt idx="18">
                  <c:v>-36.8569</c:v>
                </c:pt>
                <c:pt idx="19">
                  <c:v>-36.48641553575521</c:v>
                </c:pt>
                <c:pt idx="21">
                  <c:v>0.0</c:v>
                </c:pt>
                <c:pt idx="22">
                  <c:v>0.0</c:v>
                </c:pt>
                <c:pt idx="24">
                  <c:v>-37.05036666666667</c:v>
                </c:pt>
                <c:pt idx="25">
                  <c:v>-36.68710159031101</c:v>
                </c:pt>
                <c:pt idx="27">
                  <c:v>-35.54198333333333</c:v>
                </c:pt>
                <c:pt idx="28">
                  <c:v>-35.52569690153883</c:v>
                </c:pt>
                <c:pt idx="30">
                  <c:v>-35.61161666666667</c:v>
                </c:pt>
                <c:pt idx="31">
                  <c:v>-35.49831043539585</c:v>
                </c:pt>
                <c:pt idx="33">
                  <c:v>-36.62248333333333</c:v>
                </c:pt>
                <c:pt idx="34">
                  <c:v>-36.3967407923806</c:v>
                </c:pt>
                <c:pt idx="36">
                  <c:v>-35.19663333333333</c:v>
                </c:pt>
                <c:pt idx="37">
                  <c:v>-35.0955663028671</c:v>
                </c:pt>
                <c:pt idx="39">
                  <c:v>-34.78296666666667</c:v>
                </c:pt>
                <c:pt idx="40">
                  <c:v>-34.87201086450905</c:v>
                </c:pt>
                <c:pt idx="42">
                  <c:v>-35.90606666666667</c:v>
                </c:pt>
                <c:pt idx="43">
                  <c:v>-35.66881582416992</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
          <c:order val="9"/>
          <c:tx>
            <c:strRef>
              <c:f>Nowcasting!$AV$3</c:f>
              <c:strCache>
                <c:ptCount val="1"/>
                <c:pt idx="0">
                  <c:v>Avg 20-30 kt</c:v>
                </c:pt>
              </c:strCache>
            </c:strRef>
          </c:tx>
          <c:spPr>
            <a:ln w="38100">
              <a:solidFill>
                <a:srgbClr val="FFC000"/>
              </a:solidFill>
            </a:ln>
          </c:spPr>
          <c:marker>
            <c:symbol val="none"/>
          </c:marker>
          <c:xVal>
            <c:numRef>
              <c:f>Nowcasting!$G$63:$G$199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Nowcasting!$F$63:$F$199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2"/>
          <c:order val="10"/>
          <c:tx>
            <c:strRef>
              <c:f>Nowcasting!$AZ$3</c:f>
              <c:strCache>
                <c:ptCount val="1"/>
                <c:pt idx="0">
                  <c:v>Avg 30+ kt</c:v>
                </c:pt>
              </c:strCache>
            </c:strRef>
          </c:tx>
          <c:spPr>
            <a:ln w="38100">
              <a:solidFill>
                <a:srgbClr val="FF3300"/>
              </a:solidFill>
            </a:ln>
          </c:spPr>
          <c:marker>
            <c:symbol val="none"/>
          </c:marker>
          <c:xVal>
            <c:numRef>
              <c:f>Nowcasting!$I$63:$I$199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Nowcasting!$H$63:$H$199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8"/>
          <c:order val="11"/>
          <c:tx>
            <c:v>Station-Tx</c:v>
          </c:tx>
          <c:spPr>
            <a:ln w="28575">
              <a:noFill/>
            </a:ln>
          </c:spPr>
          <c:marker>
            <c:symbol val="circle"/>
            <c:size val="10"/>
            <c:spPr>
              <a:noFill/>
              <a:ln w="63500" cmpd="dbl">
                <a:solidFill>
                  <a:srgbClr val="00B050"/>
                </a:solidFill>
              </a:ln>
            </c:spPr>
          </c:marker>
          <c:xVal>
            <c:numRef>
              <c:f>Nowcasting!$AL$2</c:f>
              <c:numCache>
                <c:formatCode>General</c:formatCode>
                <c:ptCount val="1"/>
                <c:pt idx="0">
                  <c:v>174.1236</c:v>
                </c:pt>
              </c:numCache>
            </c:numRef>
          </c:xVal>
          <c:yVal>
            <c:numRef>
              <c:f>Nowcasting!$AJ$2</c:f>
              <c:numCache>
                <c:formatCode>General</c:formatCode>
                <c:ptCount val="1"/>
                <c:pt idx="0">
                  <c:v>-35.15948333333333</c:v>
                </c:pt>
              </c:numCache>
            </c:numRef>
          </c:yVal>
          <c:smooth val="0"/>
        </c:ser>
        <c:dLbls>
          <c:showLegendKey val="0"/>
          <c:showVal val="0"/>
          <c:showCatName val="0"/>
          <c:showSerName val="0"/>
          <c:showPercent val="0"/>
          <c:showBubbleSize val="0"/>
        </c:dLbls>
        <c:axId val="626176456"/>
        <c:axId val="626171160"/>
      </c:scatterChart>
      <c:valAx>
        <c:axId val="626176456"/>
        <c:scaling>
          <c:orientation val="minMax"/>
          <c:max val="176.5"/>
          <c:min val="173.5"/>
        </c:scaling>
        <c:delete val="0"/>
        <c:axPos val="t"/>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6171160"/>
        <c:crosses val="max"/>
        <c:crossBetween val="midCat"/>
        <c:majorUnit val="0.5"/>
        <c:minorUnit val="0.25"/>
      </c:valAx>
      <c:valAx>
        <c:axId val="626171160"/>
        <c:scaling>
          <c:orientation val="minMax"/>
          <c:max val="-35.0"/>
          <c:min val="-38.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6176456"/>
        <c:crosses val="autoZero"/>
        <c:crossBetween val="midCat"/>
        <c:majorUnit val="0.5"/>
        <c:minorUnit val="0.25"/>
      </c:valAx>
    </c:plotArea>
    <c:plotVisOnly val="0"/>
    <c:dispBlanksAs val="gap"/>
    <c:showDLblsOverMax val="0"/>
  </c:chart>
  <c:txPr>
    <a:bodyPr/>
    <a:lstStyle/>
    <a:p>
      <a:pPr>
        <a:defRPr sz="1100"/>
      </a:pPr>
      <a:endParaRPr lang="en-US"/>
    </a:p>
  </c:txPr>
  <c:printSettings>
    <c:headerFooter/>
    <c:pageMargins b="0.750000000000007" l="0.700000000000001" r="0.700000000000001" t="0.750000000000007"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19350606866508"/>
          <c:y val="0.0929535661885373"/>
          <c:w val="0.853100429969626"/>
          <c:h val="0.854621043306769"/>
        </c:manualLayout>
      </c:layout>
      <c:scatterChart>
        <c:scatterStyle val="lineMarker"/>
        <c:varyColors val="0"/>
        <c:ser>
          <c:idx val="6"/>
          <c:order val="0"/>
          <c:tx>
            <c:v>FdS</c:v>
          </c:tx>
          <c:spPr>
            <a:ln>
              <a:noFill/>
            </a:ln>
          </c:spPr>
          <c:marker>
            <c:symbol val="triangle"/>
            <c:size val="9"/>
            <c:spPr>
              <a:solidFill>
                <a:srgbClr val="FF0000"/>
              </a:solidFill>
              <a:ln>
                <a:noFill/>
              </a:ln>
            </c:spPr>
          </c:marker>
          <c:xVal>
            <c:numRef>
              <c:f>Nowcasting!$AL$1</c:f>
              <c:numCache>
                <c:formatCode>General</c:formatCode>
                <c:ptCount val="1"/>
                <c:pt idx="0">
                  <c:v>174.7833333333333</c:v>
                </c:pt>
              </c:numCache>
            </c:numRef>
          </c:xVal>
          <c:yVal>
            <c:numRef>
              <c:f>Nowcasting!$AJ$1</c:f>
              <c:numCache>
                <c:formatCode>General</c:formatCode>
                <c:ptCount val="1"/>
                <c:pt idx="0">
                  <c:v>-36.16666666666666</c:v>
                </c:pt>
              </c:numCache>
            </c:numRef>
          </c:yVal>
          <c:smooth val="0"/>
        </c:ser>
        <c:ser>
          <c:idx val="13"/>
          <c:order val="1"/>
          <c:tx>
            <c:v>Land</c:v>
          </c:tx>
          <c:spPr>
            <a:ln w="19050">
              <a:solidFill>
                <a:schemeClr val="accent6">
                  <a:lumMod val="75000"/>
                </a:schemeClr>
              </a:solidFill>
            </a:ln>
          </c:spPr>
          <c:marker>
            <c:symbol val="none"/>
          </c:marker>
          <c:xVal>
            <c:numRef>
              <c:f>Data!$G$21:$G$192</c:f>
              <c:numCache>
                <c:formatCode>General</c:formatCode>
                <c:ptCount val="172"/>
                <c:pt idx="0">
                  <c:v>172.6608166666667</c:v>
                </c:pt>
                <c:pt idx="1">
                  <c:v>173.0397</c:v>
                </c:pt>
                <c:pt idx="2">
                  <c:v>173.1985833333333</c:v>
                </c:pt>
                <c:pt idx="3">
                  <c:v>173.4491333333333</c:v>
                </c:pt>
                <c:pt idx="4">
                  <c:v>174.3108</c:v>
                </c:pt>
                <c:pt idx="5">
                  <c:v>174.5919166666667</c:v>
                </c:pt>
                <c:pt idx="6">
                  <c:v>174.4692166666667</c:v>
                </c:pt>
                <c:pt idx="7">
                  <c:v>174.8227333333333</c:v>
                </c:pt>
                <c:pt idx="8">
                  <c:v>174.7607</c:v>
                </c:pt>
                <c:pt idx="9">
                  <c:v>175.2940833333333</c:v>
                </c:pt>
                <c:pt idx="10">
                  <c:v>175.3440333333333</c:v>
                </c:pt>
                <c:pt idx="11">
                  <c:v>175.5483666666667</c:v>
                </c:pt>
                <c:pt idx="12">
                  <c:v>175.3375</c:v>
                </c:pt>
                <c:pt idx="13">
                  <c:v>175.5545666666667</c:v>
                </c:pt>
                <c:pt idx="14">
                  <c:v>175.8274666666667</c:v>
                </c:pt>
                <c:pt idx="15">
                  <c:v>175.9581166666667</c:v>
                </c:pt>
                <c:pt idx="16">
                  <c:v>177.1165333333333</c:v>
                </c:pt>
                <c:pt idx="17">
                  <c:v>177.5047666666667</c:v>
                </c:pt>
                <c:pt idx="18">
                  <c:v>177.7427</c:v>
                </c:pt>
                <c:pt idx="19">
                  <c:v>177.9869166666667</c:v>
                </c:pt>
                <c:pt idx="20">
                  <c:v>178.3062666666667</c:v>
                </c:pt>
                <c:pt idx="21">
                  <c:v>178.5442</c:v>
                </c:pt>
                <c:pt idx="22">
                  <c:v>178.3561</c:v>
                </c:pt>
                <c:pt idx="23">
                  <c:v>178.2864333333333</c:v>
                </c:pt>
                <c:pt idx="24">
                  <c:v>178.0711</c:v>
                </c:pt>
                <c:pt idx="25">
                  <c:v>177.9016166666667</c:v>
                </c:pt>
                <c:pt idx="26">
                  <c:v>177.9603166666667</c:v>
                </c:pt>
                <c:pt idx="27">
                  <c:v>177.87725</c:v>
                </c:pt>
                <c:pt idx="28">
                  <c:v>177.8580833333333</c:v>
                </c:pt>
                <c:pt idx="29">
                  <c:v>177.2935833333333</c:v>
                </c:pt>
                <c:pt idx="30">
                  <c:v>176.8743833333333</c:v>
                </c:pt>
                <c:pt idx="31">
                  <c:v>176.91145</c:v>
                </c:pt>
                <c:pt idx="32">
                  <c:v>177.07215</c:v>
                </c:pt>
                <c:pt idx="33">
                  <c:v>176.8745166666667</c:v>
                </c:pt>
                <c:pt idx="34">
                  <c:v>176.6629</c:v>
                </c:pt>
                <c:pt idx="35">
                  <c:v>176.6252833333333</c:v>
                </c:pt>
                <c:pt idx="36">
                  <c:v>176.3415</c:v>
                </c:pt>
                <c:pt idx="37">
                  <c:v>175.9759333333333</c:v>
                </c:pt>
                <c:pt idx="38">
                  <c:v>175.2941833333333</c:v>
                </c:pt>
                <c:pt idx="39">
                  <c:v>175.2081</c:v>
                </c:pt>
                <c:pt idx="40">
                  <c:v>175.2014833333333</c:v>
                </c:pt>
                <c:pt idx="41">
                  <c:v>175.0558</c:v>
                </c:pt>
                <c:pt idx="42">
                  <c:v>174.91675</c:v>
                </c:pt>
                <c:pt idx="43">
                  <c:v>174.85715</c:v>
                </c:pt>
                <c:pt idx="44">
                  <c:v>174.6585</c:v>
                </c:pt>
                <c:pt idx="45">
                  <c:v>174.61215</c:v>
                </c:pt>
                <c:pt idx="46">
                  <c:v>174.7578333333333</c:v>
                </c:pt>
                <c:pt idx="47">
                  <c:v>175.1087833333333</c:v>
                </c:pt>
                <c:pt idx="48">
                  <c:v>175.22195</c:v>
                </c:pt>
                <c:pt idx="49">
                  <c:v>175.1823666666667</c:v>
                </c:pt>
                <c:pt idx="50">
                  <c:v>174.8809</c:v>
                </c:pt>
                <c:pt idx="51">
                  <c:v>174.6881166666667</c:v>
                </c:pt>
                <c:pt idx="52">
                  <c:v>174.4548</c:v>
                </c:pt>
                <c:pt idx="53">
                  <c:v>174.2972833333333</c:v>
                </c:pt>
                <c:pt idx="54">
                  <c:v>173.9333166666667</c:v>
                </c:pt>
                <c:pt idx="55">
                  <c:v>173.77105</c:v>
                </c:pt>
                <c:pt idx="56">
                  <c:v>173.7970166666667</c:v>
                </c:pt>
                <c:pt idx="57">
                  <c:v>174.17345</c:v>
                </c:pt>
                <c:pt idx="58">
                  <c:v>174.44915</c:v>
                </c:pt>
                <c:pt idx="59">
                  <c:v>174.6204</c:v>
                </c:pt>
                <c:pt idx="60">
                  <c:v>174.8224666666667</c:v>
                </c:pt>
                <c:pt idx="61">
                  <c:v>174.4232333333333</c:v>
                </c:pt>
                <c:pt idx="62">
                  <c:v>173.7847833333333</c:v>
                </c:pt>
                <c:pt idx="63">
                  <c:v>173.0384166666667</c:v>
                </c:pt>
                <c:pt idx="64">
                  <c:v>173.17265</c:v>
                </c:pt>
                <c:pt idx="65">
                  <c:v>173.0994333333333</c:v>
                </c:pt>
                <c:pt idx="66">
                  <c:v>172.6608166666667</c:v>
                </c:pt>
                <c:pt idx="69">
                  <c:v>173.01675</c:v>
                </c:pt>
                <c:pt idx="70">
                  <c:v>172.7519</c:v>
                </c:pt>
                <c:pt idx="71">
                  <c:v>172.6790666666667</c:v>
                </c:pt>
                <c:pt idx="72">
                  <c:v>172.6790666666667</c:v>
                </c:pt>
                <c:pt idx="73">
                  <c:v>172.80445</c:v>
                </c:pt>
                <c:pt idx="74">
                  <c:v>173.01675</c:v>
                </c:pt>
                <c:pt idx="75">
                  <c:v>173.0829666666667</c:v>
                </c:pt>
                <c:pt idx="76">
                  <c:v>173.0101333333333</c:v>
                </c:pt>
                <c:pt idx="77">
                  <c:v>173.0829666666667</c:v>
                </c:pt>
                <c:pt idx="78">
                  <c:v>173.2082</c:v>
                </c:pt>
                <c:pt idx="79">
                  <c:v>173.7848</c:v>
                </c:pt>
                <c:pt idx="80">
                  <c:v>173.7649333333333</c:v>
                </c:pt>
                <c:pt idx="81">
                  <c:v>173.9701833333333</c:v>
                </c:pt>
                <c:pt idx="82">
                  <c:v>173.9503166666667</c:v>
                </c:pt>
                <c:pt idx="83">
                  <c:v>174.3939333333333</c:v>
                </c:pt>
                <c:pt idx="84">
                  <c:v>174.1886833333333</c:v>
                </c:pt>
                <c:pt idx="85">
                  <c:v>174.11585</c:v>
                </c:pt>
                <c:pt idx="86">
                  <c:v>174.0297833333333</c:v>
                </c:pt>
                <c:pt idx="87">
                  <c:v>174.1688166666667</c:v>
                </c:pt>
                <c:pt idx="88">
                  <c:v>174.24165</c:v>
                </c:pt>
                <c:pt idx="89">
                  <c:v>173.5153</c:v>
                </c:pt>
                <c:pt idx="90">
                  <c:v>173.27515</c:v>
                </c:pt>
                <c:pt idx="91">
                  <c:v>173.0707833333333</c:v>
                </c:pt>
                <c:pt idx="92">
                  <c:v>172.7870666666667</c:v>
                </c:pt>
                <c:pt idx="93">
                  <c:v>172.7095666666667</c:v>
                </c:pt>
                <c:pt idx="94">
                  <c:v>172.7505833333333</c:v>
                </c:pt>
                <c:pt idx="95">
                  <c:v>173.07875</c:v>
                </c:pt>
                <c:pt idx="96">
                  <c:v>173.1197666666667</c:v>
                </c:pt>
                <c:pt idx="97">
                  <c:v>173.02405</c:v>
                </c:pt>
                <c:pt idx="98">
                  <c:v>172.8599666666667</c:v>
                </c:pt>
                <c:pt idx="99">
                  <c:v>172.7095666666667</c:v>
                </c:pt>
                <c:pt idx="100">
                  <c:v>172.3745666666667</c:v>
                </c:pt>
                <c:pt idx="101">
                  <c:v>171.3922166666667</c:v>
                </c:pt>
                <c:pt idx="102">
                  <c:v>171.2312</c:v>
                </c:pt>
                <c:pt idx="103">
                  <c:v>171.1524166666667</c:v>
                </c:pt>
                <c:pt idx="104">
                  <c:v>171.1740166666667</c:v>
                </c:pt>
                <c:pt idx="105">
                  <c:v>170.9201333333333</c:v>
                </c:pt>
                <c:pt idx="106">
                  <c:v>170.81645</c:v>
                </c:pt>
                <c:pt idx="107">
                  <c:v>170.8772833333333</c:v>
                </c:pt>
                <c:pt idx="108">
                  <c:v>170.5643</c:v>
                </c:pt>
                <c:pt idx="109">
                  <c:v>170.7630166666667</c:v>
                </c:pt>
                <c:pt idx="110">
                  <c:v>170.7273166666667</c:v>
                </c:pt>
                <c:pt idx="111">
                  <c:v>170.3416666666667</c:v>
                </c:pt>
                <c:pt idx="112">
                  <c:v>170.2131333333333</c:v>
                </c:pt>
                <c:pt idx="113">
                  <c:v>170.1917</c:v>
                </c:pt>
                <c:pt idx="114">
                  <c:v>169.8333666666667</c:v>
                </c:pt>
                <c:pt idx="115">
                  <c:v>169.7989166666667</c:v>
                </c:pt>
                <c:pt idx="116">
                  <c:v>169.5846666666667</c:v>
                </c:pt>
                <c:pt idx="117">
                  <c:v>169.2061666666667</c:v>
                </c:pt>
                <c:pt idx="118">
                  <c:v>168.84195</c:v>
                </c:pt>
                <c:pt idx="119">
                  <c:v>168.7884833333333</c:v>
                </c:pt>
                <c:pt idx="120">
                  <c:v>168.3208166666667</c:v>
                </c:pt>
                <c:pt idx="121">
                  <c:v>168.1338833333333</c:v>
                </c:pt>
                <c:pt idx="122">
                  <c:v>167.7598333333333</c:v>
                </c:pt>
                <c:pt idx="123">
                  <c:v>167.7022833333333</c:v>
                </c:pt>
                <c:pt idx="124">
                  <c:v>167.42895</c:v>
                </c:pt>
                <c:pt idx="125">
                  <c:v>167.3426166666667</c:v>
                </c:pt>
                <c:pt idx="126">
                  <c:v>166.6448666666667</c:v>
                </c:pt>
                <c:pt idx="127">
                  <c:v>166.4290666666667</c:v>
                </c:pt>
                <c:pt idx="128">
                  <c:v>166.4650333333333</c:v>
                </c:pt>
                <c:pt idx="129">
                  <c:v>166.67365</c:v>
                </c:pt>
                <c:pt idx="130">
                  <c:v>166.85005</c:v>
                </c:pt>
                <c:pt idx="131">
                  <c:v>168.4133333333333</c:v>
                </c:pt>
                <c:pt idx="132">
                  <c:v>168.77785</c:v>
                </c:pt>
                <c:pt idx="133">
                  <c:v>169.22715</c:v>
                </c:pt>
                <c:pt idx="134">
                  <c:v>169.6549166666667</c:v>
                </c:pt>
                <c:pt idx="135">
                  <c:v>171.1431166666667</c:v>
                </c:pt>
                <c:pt idx="136">
                  <c:v>171.48105</c:v>
                </c:pt>
                <c:pt idx="137">
                  <c:v>171.7245166666667</c:v>
                </c:pt>
                <c:pt idx="138">
                  <c:v>172.0835166666667</c:v>
                </c:pt>
                <c:pt idx="139">
                  <c:v>172.1101833333333</c:v>
                </c:pt>
                <c:pt idx="140">
                  <c:v>172.2302</c:v>
                </c:pt>
                <c:pt idx="141">
                  <c:v>172.6835333333333</c:v>
                </c:pt>
                <c:pt idx="142">
                  <c:v>173.01675</c:v>
                </c:pt>
                <c:pt idx="145">
                  <c:v>167.4608166666667</c:v>
                </c:pt>
                <c:pt idx="146">
                  <c:v>167.4608166666667</c:v>
                </c:pt>
                <c:pt idx="147">
                  <c:v>167.5632666666667</c:v>
                </c:pt>
                <c:pt idx="148">
                  <c:v>167.5852166666667</c:v>
                </c:pt>
                <c:pt idx="149">
                  <c:v>167.6730333333333</c:v>
                </c:pt>
                <c:pt idx="150">
                  <c:v>167.6730333333333</c:v>
                </c:pt>
                <c:pt idx="151">
                  <c:v>167.7535333333333</c:v>
                </c:pt>
                <c:pt idx="152">
                  <c:v>167.7096166666667</c:v>
                </c:pt>
                <c:pt idx="153">
                  <c:v>167.7315666666667</c:v>
                </c:pt>
                <c:pt idx="154">
                  <c:v>167.8925666666667</c:v>
                </c:pt>
                <c:pt idx="155">
                  <c:v>168.17065</c:v>
                </c:pt>
                <c:pt idx="156">
                  <c:v>168.0023333333333</c:v>
                </c:pt>
                <c:pt idx="157">
                  <c:v>168.0974666666667</c:v>
                </c:pt>
                <c:pt idx="158">
                  <c:v>168.1779666666667</c:v>
                </c:pt>
                <c:pt idx="159">
                  <c:v>168.21455</c:v>
                </c:pt>
                <c:pt idx="160">
                  <c:v>168.1121</c:v>
                </c:pt>
                <c:pt idx="161">
                  <c:v>167.9438</c:v>
                </c:pt>
                <c:pt idx="162">
                  <c:v>167.8120666666667</c:v>
                </c:pt>
                <c:pt idx="163">
                  <c:v>167.6949833333333</c:v>
                </c:pt>
                <c:pt idx="164">
                  <c:v>167.6364333333333</c:v>
                </c:pt>
                <c:pt idx="165">
                  <c:v>167.4608166666667</c:v>
                </c:pt>
                <c:pt idx="168">
                  <c:v>175.32965</c:v>
                </c:pt>
                <c:pt idx="169">
                  <c:v>175.3605833333333</c:v>
                </c:pt>
                <c:pt idx="170">
                  <c:v>175.5399166666667</c:v>
                </c:pt>
                <c:pt idx="171">
                  <c:v>175.32965</c:v>
                </c:pt>
              </c:numCache>
            </c:numRef>
          </c:xVal>
          <c:yVal>
            <c:numRef>
              <c:f>Data!$F$21:$F$192</c:f>
              <c:numCache>
                <c:formatCode>General</c:formatCode>
                <c:ptCount val="172"/>
                <c:pt idx="0">
                  <c:v>-34.44105</c:v>
                </c:pt>
                <c:pt idx="1">
                  <c:v>-34.40111666666667</c:v>
                </c:pt>
                <c:pt idx="2">
                  <c:v>-34.86528333333333</c:v>
                </c:pt>
                <c:pt idx="3">
                  <c:v>-34.83035</c:v>
                </c:pt>
                <c:pt idx="4">
                  <c:v>-35.1897</c:v>
                </c:pt>
                <c:pt idx="5">
                  <c:v>-35.8585</c:v>
                </c:pt>
                <c:pt idx="6">
                  <c:v>-35.86848333333333</c:v>
                </c:pt>
                <c:pt idx="7">
                  <c:v>-36.31268333333333</c:v>
                </c:pt>
                <c:pt idx="8">
                  <c:v>-36.72693333333333</c:v>
                </c:pt>
                <c:pt idx="9">
                  <c:v>-36.99645</c:v>
                </c:pt>
                <c:pt idx="10">
                  <c:v>-37.21561666666667</c:v>
                </c:pt>
                <c:pt idx="11">
                  <c:v>-37.18611666666666</c:v>
                </c:pt>
                <c:pt idx="12">
                  <c:v>-36.48238333333333</c:v>
                </c:pt>
                <c:pt idx="13">
                  <c:v>-36.54726666666667</c:v>
                </c:pt>
                <c:pt idx="14">
                  <c:v>-36.84673333333333</c:v>
                </c:pt>
                <c:pt idx="15">
                  <c:v>-37.55545</c:v>
                </c:pt>
                <c:pt idx="16">
                  <c:v>-38.00465</c:v>
                </c:pt>
                <c:pt idx="17">
                  <c:v>-37.95473333333333</c:v>
                </c:pt>
                <c:pt idx="18">
                  <c:v>-37.68023333333333</c:v>
                </c:pt>
                <c:pt idx="19">
                  <c:v>-37.55046666666667</c:v>
                </c:pt>
                <c:pt idx="20">
                  <c:v>-37.56045</c:v>
                </c:pt>
                <c:pt idx="21">
                  <c:v>-37.68023333333333</c:v>
                </c:pt>
                <c:pt idx="22">
                  <c:v>-38.01213333333333</c:v>
                </c:pt>
                <c:pt idx="23">
                  <c:v>-38.5312</c:v>
                </c:pt>
                <c:pt idx="24">
                  <c:v>-38.70588333333333</c:v>
                </c:pt>
                <c:pt idx="25">
                  <c:v>-38.68011666666666</c:v>
                </c:pt>
                <c:pt idx="26">
                  <c:v>-39.1451</c:v>
                </c:pt>
                <c:pt idx="27">
                  <c:v>-39.26488333333333</c:v>
                </c:pt>
                <c:pt idx="28">
                  <c:v>-39.07523333333334</c:v>
                </c:pt>
                <c:pt idx="29">
                  <c:v>-39.07406666666667</c:v>
                </c:pt>
                <c:pt idx="30">
                  <c:v>-39.39423333333333</c:v>
                </c:pt>
                <c:pt idx="31">
                  <c:v>-39.59388333333333</c:v>
                </c:pt>
                <c:pt idx="32">
                  <c:v>-39.6442</c:v>
                </c:pt>
                <c:pt idx="33">
                  <c:v>-40.14081666666667</c:v>
                </c:pt>
                <c:pt idx="34">
                  <c:v>-40.29236666666667</c:v>
                </c:pt>
                <c:pt idx="35">
                  <c:v>-40.49518333333333</c:v>
                </c:pt>
                <c:pt idx="36">
                  <c:v>-40.66001666666666</c:v>
                </c:pt>
                <c:pt idx="37">
                  <c:v>-41.23385</c:v>
                </c:pt>
                <c:pt idx="38">
                  <c:v>-41.61566666666667</c:v>
                </c:pt>
                <c:pt idx="39">
                  <c:v>-41.55576666666666</c:v>
                </c:pt>
                <c:pt idx="40">
                  <c:v>-41.431</c:v>
                </c:pt>
                <c:pt idx="41">
                  <c:v>-41.3711</c:v>
                </c:pt>
                <c:pt idx="42">
                  <c:v>-41.44098333333334</c:v>
                </c:pt>
                <c:pt idx="43">
                  <c:v>-41.3212</c:v>
                </c:pt>
                <c:pt idx="44">
                  <c:v>-41.35113333333334</c:v>
                </c:pt>
                <c:pt idx="45">
                  <c:v>-41.25631666666666</c:v>
                </c:pt>
                <c:pt idx="46">
                  <c:v>-41.18643333333333</c:v>
                </c:pt>
                <c:pt idx="47">
                  <c:v>-40.73225</c:v>
                </c:pt>
                <c:pt idx="48">
                  <c:v>-40.4278</c:v>
                </c:pt>
                <c:pt idx="49">
                  <c:v>-40.11336666666666</c:v>
                </c:pt>
                <c:pt idx="50">
                  <c:v>-39.88376666666667</c:v>
                </c:pt>
                <c:pt idx="51">
                  <c:v>-39.84466666666667</c:v>
                </c:pt>
                <c:pt idx="52">
                  <c:v>-39.7377</c:v>
                </c:pt>
                <c:pt idx="53">
                  <c:v>-39.59826666666667</c:v>
                </c:pt>
                <c:pt idx="54">
                  <c:v>-39.5344</c:v>
                </c:pt>
                <c:pt idx="55">
                  <c:v>-39.37468333333333</c:v>
                </c:pt>
                <c:pt idx="56">
                  <c:v>-39.19001666666666</c:v>
                </c:pt>
                <c:pt idx="57">
                  <c:v>-38.99536666666667</c:v>
                </c:pt>
                <c:pt idx="58">
                  <c:v>-38.97675</c:v>
                </c:pt>
                <c:pt idx="59">
                  <c:v>-38.68596666666667</c:v>
                </c:pt>
                <c:pt idx="60">
                  <c:v>-37.7526</c:v>
                </c:pt>
                <c:pt idx="61">
                  <c:v>-36.81178333333333</c:v>
                </c:pt>
                <c:pt idx="62">
                  <c:v>-35.99825</c:v>
                </c:pt>
                <c:pt idx="63">
                  <c:v>-35.18221666666667</c:v>
                </c:pt>
                <c:pt idx="64">
                  <c:v>-35.09736666666667</c:v>
                </c:pt>
                <c:pt idx="65">
                  <c:v>-34.91768333333334</c:v>
                </c:pt>
                <c:pt idx="66">
                  <c:v>-34.44105</c:v>
                </c:pt>
                <c:pt idx="69">
                  <c:v>-40.55715</c:v>
                </c:pt>
                <c:pt idx="70">
                  <c:v>-40.5322</c:v>
                </c:pt>
                <c:pt idx="71">
                  <c:v>-40.61205</c:v>
                </c:pt>
                <c:pt idx="72">
                  <c:v>-40.72685</c:v>
                </c:pt>
                <c:pt idx="73">
                  <c:v>-40.82595</c:v>
                </c:pt>
                <c:pt idx="74">
                  <c:v>-40.77675</c:v>
                </c:pt>
                <c:pt idx="75">
                  <c:v>-40.96141666666666</c:v>
                </c:pt>
                <c:pt idx="76">
                  <c:v>-41.01631666666667</c:v>
                </c:pt>
                <c:pt idx="77">
                  <c:v>-41.26588333333333</c:v>
                </c:pt>
                <c:pt idx="78">
                  <c:v>-41.33515</c:v>
                </c:pt>
                <c:pt idx="79">
                  <c:v>-40.93148333333333</c:v>
                </c:pt>
                <c:pt idx="80">
                  <c:v>-40.8117</c:v>
                </c:pt>
                <c:pt idx="81">
                  <c:v>-40.68691666666667</c:v>
                </c:pt>
                <c:pt idx="82">
                  <c:v>-40.88655</c:v>
                </c:pt>
                <c:pt idx="83">
                  <c:v>-41.10116666666666</c:v>
                </c:pt>
                <c:pt idx="84">
                  <c:v>-41.35571666666667</c:v>
                </c:pt>
                <c:pt idx="85">
                  <c:v>-41.3058</c:v>
                </c:pt>
                <c:pt idx="86">
                  <c:v>-41.45553333333334</c:v>
                </c:pt>
                <c:pt idx="87">
                  <c:v>-41.56533333333333</c:v>
                </c:pt>
                <c:pt idx="88">
                  <c:v>-41.76996666666667</c:v>
                </c:pt>
                <c:pt idx="89">
                  <c:v>-42.49568333333333</c:v>
                </c:pt>
                <c:pt idx="90">
                  <c:v>-42.90903333333333</c:v>
                </c:pt>
                <c:pt idx="91">
                  <c:v>-43.05516666666666</c:v>
                </c:pt>
                <c:pt idx="92">
                  <c:v>-43.13003333333333</c:v>
                </c:pt>
                <c:pt idx="93">
                  <c:v>-43.3721</c:v>
                </c:pt>
                <c:pt idx="94">
                  <c:v>-43.55176666666667</c:v>
                </c:pt>
                <c:pt idx="95">
                  <c:v>-43.68153333333333</c:v>
                </c:pt>
                <c:pt idx="96">
                  <c:v>-43.79135</c:v>
                </c:pt>
                <c:pt idx="97">
                  <c:v>-43.89116666666666</c:v>
                </c:pt>
                <c:pt idx="98">
                  <c:v>-43.89116666666666</c:v>
                </c:pt>
                <c:pt idx="99">
                  <c:v>-43.82128333333333</c:v>
                </c:pt>
                <c:pt idx="100">
                  <c:v>-43.85623333333334</c:v>
                </c:pt>
                <c:pt idx="101">
                  <c:v>-44.2392</c:v>
                </c:pt>
                <c:pt idx="102">
                  <c:v>-44.38818333333333</c:v>
                </c:pt>
                <c:pt idx="103">
                  <c:v>-44.58216666666667</c:v>
                </c:pt>
                <c:pt idx="104">
                  <c:v>-44.9318</c:v>
                </c:pt>
                <c:pt idx="105">
                  <c:v>-45.17136666666666</c:v>
                </c:pt>
                <c:pt idx="106">
                  <c:v>-45.34661666666667</c:v>
                </c:pt>
                <c:pt idx="107">
                  <c:v>-45.38098333333333</c:v>
                </c:pt>
                <c:pt idx="108">
                  <c:v>-45.74026666666666</c:v>
                </c:pt>
                <c:pt idx="109">
                  <c:v>-45.79525</c:v>
                </c:pt>
                <c:pt idx="110">
                  <c:v>-45.8801</c:v>
                </c:pt>
                <c:pt idx="111">
                  <c:v>-45.94996666666667</c:v>
                </c:pt>
                <c:pt idx="112">
                  <c:v>-46.06476666666666</c:v>
                </c:pt>
                <c:pt idx="113">
                  <c:v>-46.14961666666667</c:v>
                </c:pt>
                <c:pt idx="114">
                  <c:v>-46.32608333333334</c:v>
                </c:pt>
                <c:pt idx="115">
                  <c:v>-46.46405</c:v>
                </c:pt>
                <c:pt idx="116">
                  <c:v>-46.58383333333333</c:v>
                </c:pt>
                <c:pt idx="117">
                  <c:v>-46.66868333333333</c:v>
                </c:pt>
                <c:pt idx="118">
                  <c:v>-46.64871666666667</c:v>
                </c:pt>
                <c:pt idx="119">
                  <c:v>-46.57135</c:v>
                </c:pt>
                <c:pt idx="120">
                  <c:v>-46.59651666666667</c:v>
                </c:pt>
                <c:pt idx="121">
                  <c:v>-46.34675</c:v>
                </c:pt>
                <c:pt idx="122">
                  <c:v>-46.38668333333333</c:v>
                </c:pt>
                <c:pt idx="123">
                  <c:v>-46.25691666666667</c:v>
                </c:pt>
                <c:pt idx="124">
                  <c:v>-46.13213333333333</c:v>
                </c:pt>
                <c:pt idx="125">
                  <c:v>-46.24693333333333</c:v>
                </c:pt>
                <c:pt idx="126">
                  <c:v>-46.20201666666667</c:v>
                </c:pt>
                <c:pt idx="127">
                  <c:v>-45.93748333333333</c:v>
                </c:pt>
                <c:pt idx="128">
                  <c:v>-45.67795</c:v>
                </c:pt>
                <c:pt idx="129">
                  <c:v>-45.58313333333334</c:v>
                </c:pt>
                <c:pt idx="130">
                  <c:v>-45.23625</c:v>
                </c:pt>
                <c:pt idx="131">
                  <c:v>-44.00346666666667</c:v>
                </c:pt>
                <c:pt idx="132">
                  <c:v>-43.98848333333333</c:v>
                </c:pt>
                <c:pt idx="133">
                  <c:v>-43.7182</c:v>
                </c:pt>
                <c:pt idx="134">
                  <c:v>-43.5776</c:v>
                </c:pt>
                <c:pt idx="135">
                  <c:v>-42.55405</c:v>
                </c:pt>
                <c:pt idx="136">
                  <c:v>-41.7575</c:v>
                </c:pt>
                <c:pt idx="137">
                  <c:v>-41.72755</c:v>
                </c:pt>
                <c:pt idx="138">
                  <c:v>-41.35571666666667</c:v>
                </c:pt>
                <c:pt idx="139">
                  <c:v>-40.88656666666667</c:v>
                </c:pt>
                <c:pt idx="140">
                  <c:v>-40.76676666666667</c:v>
                </c:pt>
                <c:pt idx="141">
                  <c:v>-40.49725</c:v>
                </c:pt>
                <c:pt idx="142">
                  <c:v>-40.55715</c:v>
                </c:pt>
                <c:pt idx="145">
                  <c:v>-47.29421666666666</c:v>
                </c:pt>
                <c:pt idx="146">
                  <c:v>-47.20936666666667</c:v>
                </c:pt>
                <c:pt idx="147">
                  <c:v>-47.15946666666667</c:v>
                </c:pt>
                <c:pt idx="148">
                  <c:v>-47.06463333333333</c:v>
                </c:pt>
                <c:pt idx="149">
                  <c:v>-47.03968333333334</c:v>
                </c:pt>
                <c:pt idx="150">
                  <c:v>-46.93985</c:v>
                </c:pt>
                <c:pt idx="151">
                  <c:v>-46.9199</c:v>
                </c:pt>
                <c:pt idx="152">
                  <c:v>-46.80011666666667</c:v>
                </c:pt>
                <c:pt idx="153">
                  <c:v>-46.70028333333333</c:v>
                </c:pt>
                <c:pt idx="154">
                  <c:v>-46.68031666666667</c:v>
                </c:pt>
                <c:pt idx="155">
                  <c:v>-46.89993333333334</c:v>
                </c:pt>
                <c:pt idx="156">
                  <c:v>-46.88995</c:v>
                </c:pt>
                <c:pt idx="157">
                  <c:v>-46.97978333333333</c:v>
                </c:pt>
                <c:pt idx="158">
                  <c:v>-46.93985</c:v>
                </c:pt>
                <c:pt idx="159">
                  <c:v>-47.06463333333333</c:v>
                </c:pt>
                <c:pt idx="160">
                  <c:v>-47.12453333333333</c:v>
                </c:pt>
                <c:pt idx="161">
                  <c:v>-47.1395</c:v>
                </c:pt>
                <c:pt idx="162">
                  <c:v>-47.18441666666666</c:v>
                </c:pt>
                <c:pt idx="163">
                  <c:v>-47.15946666666667</c:v>
                </c:pt>
                <c:pt idx="164">
                  <c:v>-47.26926666666667</c:v>
                </c:pt>
                <c:pt idx="165">
                  <c:v>-47.29421666666666</c:v>
                </c:pt>
                <c:pt idx="168">
                  <c:v>-36.22076666666667</c:v>
                </c:pt>
                <c:pt idx="169">
                  <c:v>-36.04108333333333</c:v>
                </c:pt>
                <c:pt idx="170">
                  <c:v>-36.34055</c:v>
                </c:pt>
                <c:pt idx="171">
                  <c:v>-36.22076666666667</c:v>
                </c:pt>
              </c:numCache>
            </c:numRef>
          </c:yVal>
          <c:smooth val="0"/>
        </c:ser>
        <c:ser>
          <c:idx val="16"/>
          <c:order val="2"/>
          <c:tx>
            <c:v>Stations</c:v>
          </c:tx>
          <c:spPr>
            <a:ln w="28575">
              <a:noFill/>
            </a:ln>
          </c:spPr>
          <c:marker>
            <c:symbol val="circle"/>
            <c:size val="5"/>
            <c:spPr>
              <a:solidFill>
                <a:schemeClr val="bg1"/>
              </a:solidFill>
              <a:ln w="19050">
                <a:solidFill>
                  <a:schemeClr val="tx1"/>
                </a:solidFill>
              </a:ln>
            </c:spPr>
          </c:marker>
          <c:dLbls>
            <c:dLbl>
              <c:idx val="0"/>
              <c:tx>
                <c:strRef>
                  <c:f>Nowcasting!$AE$4</c:f>
                  <c:strCache>
                    <c:ptCount val="1"/>
                    <c:pt idx="0">
                      <c:v>Hck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
              <c:tx>
                <c:strRef>
                  <c:f>Nowcasting!$AE$5</c:f>
                  <c:strCache>
                    <c:ptCount val="1"/>
                    <c:pt idx="0">
                      <c:v>Wht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
              <c:tx>
                <c:strRef>
                  <c:f>Nowcasting!$AE$6</c:f>
                  <c:strCache>
                    <c:ptCount val="1"/>
                    <c:pt idx="0">
                      <c:v>Slp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
              <c:tx>
                <c:strRef>
                  <c:f>Nowcasting!$AE$7</c:f>
                  <c:strCache>
                    <c:ptCount val="1"/>
                    <c:pt idx="0">
                      <c:v>Chn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
              <c:tx>
                <c:strRef>
                  <c:f>Nowcasting!$AE$8</c:f>
                  <c:strCache>
                    <c:ptCount val="1"/>
                    <c:pt idx="0">
                      <c:v>Trt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5"/>
              <c:tx>
                <c:strRef>
                  <c:f>Nowcasting!$AE$9</c:f>
                  <c:strCache>
                    <c:ptCount val="1"/>
                    <c:pt idx="0">
                      <c:v>Ben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6"/>
              <c:tx>
                <c:strRef>
                  <c:f>Nowcasting!$AE$10</c:f>
                  <c:strCache>
                    <c:ptCount val="1"/>
                    <c:pt idx="0">
                      <c:v>Tmk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7"/>
              <c:tx>
                <c:strRef>
                  <c:f>Nowcasting!$AE$11</c:f>
                  <c:strCache>
                    <c:ptCount val="1"/>
                    <c:pt idx="0">
                      <c:v>Kpr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8"/>
              <c:tx>
                <c:strRef>
                  <c:f>Nowcasting!$AE$12</c:f>
                  <c:strCache>
                    <c:ptCount val="1"/>
                    <c:pt idx="0">
                      <c:v>Mnk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9"/>
              <c:tx>
                <c:strRef>
                  <c:f>Nowcasting!$AE$13</c:f>
                  <c:strCache>
                    <c:ptCount val="1"/>
                    <c:pt idx="0">
                      <c:v>Hkg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0"/>
              <c:tx>
                <c:strRef>
                  <c:f>Nowcasting!$AE$14</c:f>
                  <c:strCache>
                    <c:ptCount val="1"/>
                    <c:pt idx="0">
                      <c:v>Ttk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1"/>
              <c:tx>
                <c:strRef>
                  <c:f>Nowcasting!$AE$15</c:f>
                  <c:strCache>
                    <c:ptCount val="1"/>
                    <c:pt idx="0">
                      <c:v>Mcr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2"/>
              <c:tx>
                <c:strRef>
                  <c:f>Nowcasting!$AE$16</c:f>
                  <c:strCache>
                    <c:ptCount val="1"/>
                    <c:pt idx="0">
                      <c:v>BoI</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3"/>
              <c:tx>
                <c:strRef>
                  <c:f>Nowcasting!$AE$17</c:f>
                  <c:strCache>
                    <c:ptCount val="1"/>
                    <c:pt idx="0">
                      <c:v>Krk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4"/>
              <c:tx>
                <c:strRef>
                  <c:f>Nowcasting!$AE$18</c:f>
                  <c:strCache>
                    <c:ptCount val="1"/>
                    <c:pt idx="0">
                      <c:v>Mkh</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5"/>
              <c:tx>
                <c:strRef>
                  <c:f>Nowcasting!$AE$19</c:f>
                  <c:strCache>
                    <c:ptCount val="1"/>
                    <c:pt idx="0">
                      <c:v>Rng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6"/>
              <c:tx>
                <c:strRef>
                  <c:f>Nowcasting!$AE$20</c:f>
                  <c:strCache>
                    <c:ptCount val="1"/>
                    <c:pt idx="0">
                      <c:v>Npr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7"/>
              <c:tx>
                <c:strRef>
                  <c:f>Nowcasting!$AE$21</c:f>
                  <c:strCache>
                    <c:ptCount val="1"/>
                    <c:pt idx="0">
                      <c:v>Csp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8"/>
              <c:tx>
                <c:strRef>
                  <c:f>Nowcasting!$AE$22</c:f>
                  <c:strCache>
                    <c:ptCount val="1"/>
                    <c:pt idx="0">
                      <c:v>Mah</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19"/>
              <c:tx>
                <c:strRef>
                  <c:f>Nowcasting!$AE$23</c:f>
                  <c:strCache>
                    <c:ptCount val="1"/>
                    <c:pt idx="0">
                      <c:v>Kdn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0"/>
              <c:tx>
                <c:strRef>
                  <c:f>Nowcasting!$AE$24</c:f>
                  <c:strCache>
                    <c:ptCount val="1"/>
                    <c:pt idx="0">
                      <c:v>Tng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1"/>
              <c:layout/>
              <c:tx>
                <c:strRef>
                  <c:f>Nowcasting!$AE$25</c:f>
                  <c:strCache>
                    <c:ptCount val="1"/>
                    <c:pt idx="0">
                      <c:v>Lyl</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2"/>
              <c:layout/>
              <c:tx>
                <c:strRef>
                  <c:f>Nowcasting!$AE$26</c:f>
                  <c:strCache>
                    <c:ptCount val="1"/>
                    <c:pt idx="0">
                      <c:v>Wng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3"/>
              <c:layout/>
              <c:tx>
                <c:strRef>
                  <c:f>Nowcasting!$AE$27</c:f>
                  <c:strCache>
                    <c:ptCount val="1"/>
                    <c:pt idx="0">
                      <c:v>Prp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4"/>
              <c:layout/>
              <c:tx>
                <c:strRef>
                  <c:f>Nowcasting!$AE$28</c:f>
                  <c:strCache>
                    <c:ptCount val="1"/>
                    <c:pt idx="0">
                      <c:v>Bro</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5"/>
              <c:layout/>
              <c:tx>
                <c:strRef>
                  <c:f>Nowcasting!$AE$29</c:f>
                  <c:strCache>
                    <c:ptCount val="1"/>
                    <c:pt idx="0">
                      <c:v>Man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6"/>
              <c:layout/>
              <c:tx>
                <c:strRef>
                  <c:f>Nowcasting!$AE$30</c:f>
                  <c:strCache>
                    <c:ptCount val="1"/>
                    <c:pt idx="0">
                      <c:v>Krr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7"/>
              <c:layout/>
              <c:tx>
                <c:strRef>
                  <c:f>Nowcasting!$AE$31</c:f>
                  <c:strCache>
                    <c:ptCount val="1"/>
                    <c:pt idx="0">
                      <c:v>Stp</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8"/>
              <c:layout/>
              <c:tx>
                <c:strRef>
                  <c:f>Nowcasting!$AE$32</c:f>
                  <c:strCache>
                    <c:ptCount val="1"/>
                    <c:pt idx="0">
                      <c:v>Cmb</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29"/>
              <c:layout/>
              <c:tx>
                <c:strRef>
                  <c:f>Nowcasting!$AE$33</c:f>
                  <c:strCache>
                    <c:ptCount val="1"/>
                    <c:pt idx="0">
                      <c:v>Frw</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0"/>
              <c:layout/>
              <c:tx>
                <c:strRef>
                  <c:f>Nowcasting!$AE$34</c:f>
                  <c:strCache>
                    <c:ptCount val="1"/>
                    <c:pt idx="0">
                      <c:v>Spr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1"/>
              <c:layout/>
              <c:tx>
                <c:strRef>
                  <c:f>Nowcasting!$AE$35</c:f>
                  <c:strCache>
                    <c:ptCount val="1"/>
                    <c:pt idx="0">
                      <c:v>Nls</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2"/>
              <c:layout/>
              <c:tx>
                <c:strRef>
                  <c:f>Nowcasting!$AE$36</c:f>
                  <c:strCache>
                    <c:ptCount val="1"/>
                    <c:pt idx="0">
                      <c:v>Hwr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3"/>
              <c:tx>
                <c:strRef>
                  <c:f>Nowcasting!$AE$37</c:f>
                  <c:strCache>
                    <c:ptCount val="1"/>
                    <c:pt idx="0">
                      <c:v>Ltl</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4"/>
              <c:tx>
                <c:strRef>
                  <c:f>Nowcasting!$AE$38</c:f>
                  <c:strCache>
                    <c:ptCount val="1"/>
                    <c:pt idx="0">
                      <c:v>NBr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5"/>
              <c:tx>
                <c:strRef>
                  <c:f>Nowcasting!$AE$39</c:f>
                  <c:strCache>
                    <c:ptCount val="1"/>
                    <c:pt idx="0">
                      <c:v>Kkr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6"/>
              <c:tx>
                <c:strRef>
                  <c:f>Nowcasting!$AE$40</c:f>
                  <c:strCache>
                    <c:ptCount val="1"/>
                    <c:pt idx="0">
                      <c:v>LBn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7"/>
              <c:tx>
                <c:strRef>
                  <c:f>Nowcasting!$AE$41</c:f>
                  <c:strCache>
                    <c:ptCount val="1"/>
                    <c:pt idx="0">
                      <c:v>Tmr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8"/>
              <c:tx>
                <c:strRef>
                  <c:f>Nowcasting!$AE$42</c:f>
                  <c:strCache>
                    <c:ptCount val="1"/>
                    <c:pt idx="0">
                      <c:v>Ngt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39"/>
              <c:tx>
                <c:strRef>
                  <c:f>Nowcasting!$AE$43</c:f>
                  <c:strCache>
                    <c:ptCount val="1"/>
                    <c:pt idx="0">
                      <c:v>Got</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0"/>
              <c:tx>
                <c:strRef>
                  <c:f>Nowcasting!$AE$44</c:f>
                  <c:strCache>
                    <c:ptCount val="1"/>
                    <c:pt idx="0">
                      <c:v>Twn</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1"/>
              <c:tx>
                <c:strRef>
                  <c:f>Nowcasting!$AE$45</c:f>
                  <c:strCache>
                    <c:ptCount val="1"/>
                    <c:pt idx="0">
                      <c:v>Tra</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2"/>
              <c:tx>
                <c:strRef>
                  <c:f>Nowcasting!$AE$46</c:f>
                  <c:strCache>
                    <c:ptCount val="1"/>
                    <c:pt idx="0">
                      <c:v>Mrk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3"/>
              <c:tx>
                <c:strRef>
                  <c:f>Nowcasting!$AE$47</c:f>
                  <c:strCache>
                    <c:ptCount val="1"/>
                    <c:pt idx="0">
                      <c:v>Rpk</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4"/>
              <c:tx>
                <c:strRef>
                  <c:f>Nowcasting!$AE$48</c:f>
                  <c:strCache>
                    <c:ptCount val="1"/>
                    <c:pt idx="0">
                      <c:v>Ctr</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5"/>
              <c:tx>
                <c:strRef>
                  <c:f>Nowcasting!$AE$49</c:f>
                  <c:strCache>
                    <c:ptCount val="1"/>
                    <c:pt idx="0">
                      <c:v>SWC</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dLbl>
              <c:idx val="46"/>
              <c:tx>
                <c:strRef>
                  <c:f>Nowcasting!$AE$50</c:f>
                  <c:strCache>
                    <c:ptCount val="1"/>
                    <c:pt idx="0">
                      <c:v>Psg</c:v>
                    </c:pt>
                  </c:strCache>
                </c:strRef>
              </c:tx>
              <c:spPr/>
              <c:txPr>
                <a:bodyPr/>
                <a:lstStyle/>
                <a:p>
                  <a:pPr>
                    <a:defRPr sz="1000" b="0" i="0" strike="noStrike">
                      <a:solidFill>
                        <a:srgbClr val="7F7F7F"/>
                      </a:solidFill>
                      <a:latin typeface="Calibri"/>
                    </a:defRPr>
                  </a:pPr>
                  <a:endParaRPr lang="en-US"/>
                </a:p>
              </c:txPr>
              <c:dLblPos val="l"/>
              <c:showLegendKey val="0"/>
              <c:showVal val="1"/>
              <c:showCatName val="0"/>
              <c:showSerName val="0"/>
              <c:showPercent val="0"/>
              <c:showBubbleSize val="0"/>
            </c:dLbl>
            <c:txPr>
              <a:bodyPr/>
              <a:lstStyle/>
              <a:p>
                <a:pPr>
                  <a:defRPr sz="1000">
                    <a:solidFill>
                      <a:srgbClr val="7F7F7F"/>
                    </a:solidFill>
                  </a:defRPr>
                </a:pPr>
                <a:endParaRPr lang="en-US"/>
              </a:p>
            </c:txPr>
            <c:showLegendKey val="0"/>
            <c:showVal val="1"/>
            <c:showCatName val="0"/>
            <c:showSerName val="0"/>
            <c:showPercent val="0"/>
            <c:showBubbleSize val="0"/>
            <c:showLeaderLines val="0"/>
          </c:dLbls>
          <c:xVal>
            <c:numRef>
              <c:f>Nowcasting!$AL$4:$AL$50</c:f>
              <c:numCache>
                <c:formatCode>General</c:formatCode>
                <c:ptCount val="47"/>
                <c:pt idx="0">
                  <c:v>178.3149666666667</c:v>
                </c:pt>
                <c:pt idx="1">
                  <c:v>177.1924833333333</c:v>
                </c:pt>
                <c:pt idx="2">
                  <c:v>175.9534333333333</c:v>
                </c:pt>
                <c:pt idx="3">
                  <c:v>175.3313333333333</c:v>
                </c:pt>
                <c:pt idx="4">
                  <c:v>174.89745</c:v>
                </c:pt>
                <c:pt idx="5">
                  <c:v>174.8311833333333</c:v>
                </c:pt>
                <c:pt idx="6">
                  <c:v>175.1309166666667</c:v>
                </c:pt>
                <c:pt idx="7">
                  <c:v>174.2357833333333</c:v>
                </c:pt>
                <c:pt idx="8">
                  <c:v>174.5030666666667</c:v>
                </c:pt>
                <c:pt idx="9">
                  <c:v>173.38305</c:v>
                </c:pt>
                <c:pt idx="10">
                  <c:v>174.54615</c:v>
                </c:pt>
                <c:pt idx="11">
                  <c:v>175.8062666666667</c:v>
                </c:pt>
                <c:pt idx="12">
                  <c:v>174.2084</c:v>
                </c:pt>
                <c:pt idx="13">
                  <c:v>173.3971333333333</c:v>
                </c:pt>
                <c:pt idx="14">
                  <c:v>175.1146833333333</c:v>
                </c:pt>
                <c:pt idx="15">
                  <c:v>172.6772666666667</c:v>
                </c:pt>
                <c:pt idx="16">
                  <c:v>176.8672</c:v>
                </c:pt>
                <c:pt idx="17">
                  <c:v>176.23135</c:v>
                </c:pt>
                <c:pt idx="18">
                  <c:v>177.9541333333333</c:v>
                </c:pt>
                <c:pt idx="19">
                  <c:v>177.0912</c:v>
                </c:pt>
                <c:pt idx="20">
                  <c:v>176.62</c:v>
                </c:pt>
                <c:pt idx="21">
                  <c:v>174.8076333333333</c:v>
                </c:pt>
                <c:pt idx="22">
                  <c:v>175.0255166666667</c:v>
                </c:pt>
                <c:pt idx="23">
                  <c:v>174.9918166666667</c:v>
                </c:pt>
                <c:pt idx="24">
                  <c:v>174.4412666666667</c:v>
                </c:pt>
                <c:pt idx="25">
                  <c:v>174.7834666666667</c:v>
                </c:pt>
                <c:pt idx="26">
                  <c:v>174.6510333333333</c:v>
                </c:pt>
                <c:pt idx="27">
                  <c:v>174.0002666666667</c:v>
                </c:pt>
                <c:pt idx="28">
                  <c:v>174.2761166666667</c:v>
                </c:pt>
                <c:pt idx="29">
                  <c:v>173.0089166666667</c:v>
                </c:pt>
                <c:pt idx="30">
                  <c:v>172.9975833333333</c:v>
                </c:pt>
                <c:pt idx="31">
                  <c:v>173.2653</c:v>
                </c:pt>
                <c:pt idx="32">
                  <c:v>174.2847</c:v>
                </c:pt>
                <c:pt idx="33">
                  <c:v>172.70695</c:v>
                </c:pt>
                <c:pt idx="34">
                  <c:v>172.7303833333333</c:v>
                </c:pt>
                <c:pt idx="35">
                  <c:v>173.6955666666667</c:v>
                </c:pt>
                <c:pt idx="36">
                  <c:v>173.1278833333333</c:v>
                </c:pt>
                <c:pt idx="37">
                  <c:v>171.2239833333333</c:v>
                </c:pt>
                <c:pt idx="38">
                  <c:v>169.8187666666667</c:v>
                </c:pt>
                <c:pt idx="39">
                  <c:v>170.6270333333333</c:v>
                </c:pt>
                <c:pt idx="40">
                  <c:v>170.5131333333333</c:v>
                </c:pt>
                <c:pt idx="41">
                  <c:v>170.7288666666667</c:v>
                </c:pt>
                <c:pt idx="42">
                  <c:v>170.8483833333333</c:v>
                </c:pt>
                <c:pt idx="43">
                  <c:v>168.4983333333333</c:v>
                </c:pt>
                <c:pt idx="44">
                  <c:v>167.8439666666667</c:v>
                </c:pt>
                <c:pt idx="45">
                  <c:v>167.4594666666667</c:v>
                </c:pt>
                <c:pt idx="46">
                  <c:v>166.60955</c:v>
                </c:pt>
              </c:numCache>
            </c:numRef>
          </c:xVal>
          <c:yVal>
            <c:numRef>
              <c:f>Nowcasting!$AJ$4:$AJ$50</c:f>
              <c:numCache>
                <c:formatCode>General</c:formatCode>
                <c:ptCount val="47"/>
                <c:pt idx="0">
                  <c:v>-37.55641666666666</c:v>
                </c:pt>
                <c:pt idx="1">
                  <c:v>-37.52603333333333</c:v>
                </c:pt>
                <c:pt idx="2">
                  <c:v>-37.04846666666667</c:v>
                </c:pt>
                <c:pt idx="3">
                  <c:v>-36.42173333333334</c:v>
                </c:pt>
                <c:pt idx="4">
                  <c:v>-36.60576666666667</c:v>
                </c:pt>
                <c:pt idx="5">
                  <c:v>-36.8333</c:v>
                </c:pt>
                <c:pt idx="6">
                  <c:v>-36.8569</c:v>
                </c:pt>
                <c:pt idx="7">
                  <c:v>-36.42878333333334</c:v>
                </c:pt>
                <c:pt idx="8">
                  <c:v>-37.05036666666667</c:v>
                </c:pt>
                <c:pt idx="9">
                  <c:v>-35.54198333333333</c:v>
                </c:pt>
                <c:pt idx="10">
                  <c:v>-35.61161666666667</c:v>
                </c:pt>
                <c:pt idx="11">
                  <c:v>-36.62248333333333</c:v>
                </c:pt>
                <c:pt idx="12">
                  <c:v>-35.19663333333333</c:v>
                </c:pt>
                <c:pt idx="13">
                  <c:v>-34.78296666666667</c:v>
                </c:pt>
                <c:pt idx="14">
                  <c:v>-35.90606666666667</c:v>
                </c:pt>
                <c:pt idx="15">
                  <c:v>-34.42703333333333</c:v>
                </c:pt>
                <c:pt idx="16">
                  <c:v>-39.43688333333333</c:v>
                </c:pt>
                <c:pt idx="17">
                  <c:v>-40.90043333333333</c:v>
                </c:pt>
                <c:pt idx="18">
                  <c:v>-39.09965</c:v>
                </c:pt>
                <c:pt idx="19">
                  <c:v>-39.6452</c:v>
                </c:pt>
                <c:pt idx="20">
                  <c:v>-40.4877</c:v>
                </c:pt>
                <c:pt idx="21">
                  <c:v>-41.33286666666667</c:v>
                </c:pt>
                <c:pt idx="22">
                  <c:v>-39.95963333333334</c:v>
                </c:pt>
                <c:pt idx="23">
                  <c:v>-40.90155</c:v>
                </c:pt>
                <c:pt idx="24">
                  <c:v>-41.10311666666666</c:v>
                </c:pt>
                <c:pt idx="25">
                  <c:v>-41.086</c:v>
                </c:pt>
                <c:pt idx="26">
                  <c:v>-41.34395</c:v>
                </c:pt>
                <c:pt idx="27">
                  <c:v>-40.66538333333333</c:v>
                </c:pt>
                <c:pt idx="28">
                  <c:v>-41.72881666666667</c:v>
                </c:pt>
                <c:pt idx="29">
                  <c:v>-40.54538333333333</c:v>
                </c:pt>
                <c:pt idx="30">
                  <c:v>-40.78193333333333</c:v>
                </c:pt>
                <c:pt idx="31">
                  <c:v>-41.25478333333334</c:v>
                </c:pt>
                <c:pt idx="32">
                  <c:v>-39.58991666666667</c:v>
                </c:pt>
                <c:pt idx="33">
                  <c:v>-43.61183333333334</c:v>
                </c:pt>
                <c:pt idx="34">
                  <c:v>-43.50708333333333</c:v>
                </c:pt>
                <c:pt idx="35">
                  <c:v>-42.42045</c:v>
                </c:pt>
                <c:pt idx="36">
                  <c:v>-43.74515</c:v>
                </c:pt>
                <c:pt idx="37">
                  <c:v>-44.29893333333333</c:v>
                </c:pt>
                <c:pt idx="38">
                  <c:v>-46.44848333333334</c:v>
                </c:pt>
                <c:pt idx="39">
                  <c:v>-45.82598333333333</c:v>
                </c:pt>
                <c:pt idx="40">
                  <c:v>-45.87865</c:v>
                </c:pt>
                <c:pt idx="41">
                  <c:v>-45.77371666666667</c:v>
                </c:pt>
                <c:pt idx="42">
                  <c:v>-45.36186666666666</c:v>
                </c:pt>
                <c:pt idx="43">
                  <c:v>-46.765</c:v>
                </c:pt>
                <c:pt idx="44">
                  <c:v>-46.45998333333333</c:v>
                </c:pt>
                <c:pt idx="45">
                  <c:v>-47.28038333333333</c:v>
                </c:pt>
                <c:pt idx="46">
                  <c:v>-46.15631666666667</c:v>
                </c:pt>
              </c:numCache>
            </c:numRef>
          </c:yVal>
          <c:smooth val="0"/>
        </c:ser>
        <c:ser>
          <c:idx val="3"/>
          <c:order val="3"/>
          <c:tx>
            <c:strRef>
              <c:f>Nowcasting!$BH$3</c:f>
              <c:strCache>
                <c:ptCount val="1"/>
                <c:pt idx="0">
                  <c:v>Peak 0-10 kt</c:v>
                </c:pt>
              </c:strCache>
            </c:strRef>
          </c:tx>
          <c:spPr>
            <a:ln w="19050">
              <a:solidFill>
                <a:schemeClr val="accent1"/>
              </a:solidFill>
              <a:prstDash val="sysDash"/>
            </a:ln>
          </c:spPr>
          <c:marker>
            <c:symbol val="none"/>
          </c:marker>
          <c:xVal>
            <c:numRef>
              <c:f>Nowcasting!$L$63:$L$199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0.0</c:v>
                </c:pt>
                <c:pt idx="13">
                  <c:v>0.0</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Nowcasting!$K$63:$K$199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0.0</c:v>
                </c:pt>
                <c:pt idx="13">
                  <c:v>0.0</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4"/>
          <c:order val="4"/>
          <c:tx>
            <c:strRef>
              <c:f>Nowcasting!$M$61</c:f>
              <c:strCache>
                <c:ptCount val="1"/>
                <c:pt idx="0">
                  <c:v>Peak 10-20 kt</c:v>
                </c:pt>
              </c:strCache>
            </c:strRef>
          </c:tx>
          <c:spPr>
            <a:ln w="19050">
              <a:solidFill>
                <a:schemeClr val="accent3"/>
              </a:solidFill>
              <a:prstDash val="sysDash"/>
            </a:ln>
          </c:spPr>
          <c:marker>
            <c:symbol val="none"/>
          </c:marker>
          <c:xVal>
            <c:numRef>
              <c:f>Nowcasting!$N$63:$N$199</c:f>
              <c:numCache>
                <c:formatCode>General</c:formatCode>
                <c:ptCount val="137"/>
                <c:pt idx="0">
                  <c:v>0.0</c:v>
                </c:pt>
                <c:pt idx="1">
                  <c:v>0.0</c:v>
                </c:pt>
                <c:pt idx="3">
                  <c:v>0.0</c:v>
                </c:pt>
                <c:pt idx="4">
                  <c:v>0.0</c:v>
                </c:pt>
                <c:pt idx="6">
                  <c:v>0.0</c:v>
                </c:pt>
                <c:pt idx="7">
                  <c:v>0.0</c:v>
                </c:pt>
                <c:pt idx="9">
                  <c:v>0.0</c:v>
                </c:pt>
                <c:pt idx="10">
                  <c:v>0.0</c:v>
                </c:pt>
                <c:pt idx="12">
                  <c:v>174.89745</c:v>
                </c:pt>
                <c:pt idx="13">
                  <c:v>174.3991532845084</c:v>
                </c:pt>
                <c:pt idx="15">
                  <c:v>174.8311833333333</c:v>
                </c:pt>
                <c:pt idx="16">
                  <c:v>174.3531489644647</c:v>
                </c:pt>
                <c:pt idx="18">
                  <c:v>0.0</c:v>
                </c:pt>
                <c:pt idx="19">
                  <c:v>0.0</c:v>
                </c:pt>
                <c:pt idx="21">
                  <c:v>0.0</c:v>
                </c:pt>
                <c:pt idx="22">
                  <c:v>0.0</c:v>
                </c:pt>
                <c:pt idx="24">
                  <c:v>0.0</c:v>
                </c:pt>
                <c:pt idx="25">
                  <c:v>0.0</c:v>
                </c:pt>
                <c:pt idx="27">
                  <c:v>173.38305</c:v>
                </c:pt>
                <c:pt idx="28">
                  <c:v>172.6461174457836</c:v>
                </c:pt>
                <c:pt idx="30">
                  <c:v>174.54615</c:v>
                </c:pt>
                <c:pt idx="31">
                  <c:v>173.8832428889202</c:v>
                </c:pt>
                <c:pt idx="33">
                  <c:v>0.0</c:v>
                </c:pt>
                <c:pt idx="34">
                  <c:v>0.0</c:v>
                </c:pt>
                <c:pt idx="36">
                  <c:v>174.2084</c:v>
                </c:pt>
                <c:pt idx="37">
                  <c:v>173.6202412433899</c:v>
                </c:pt>
                <c:pt idx="39">
                  <c:v>173.3971333333333</c:v>
                </c:pt>
                <c:pt idx="40">
                  <c:v>172.7198623667581</c:v>
                </c:pt>
                <c:pt idx="42">
                  <c:v>0.0</c:v>
                </c:pt>
                <c:pt idx="43">
                  <c:v>0.0</c:v>
                </c:pt>
                <c:pt idx="45">
                  <c:v>172.6772666666667</c:v>
                </c:pt>
                <c:pt idx="46">
                  <c:v>172.1490827144343</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Nowcasting!$M$63:$M$199</c:f>
              <c:numCache>
                <c:formatCode>General</c:formatCode>
                <c:ptCount val="137"/>
                <c:pt idx="0">
                  <c:v>0.0</c:v>
                </c:pt>
                <c:pt idx="1">
                  <c:v>0.0</c:v>
                </c:pt>
                <c:pt idx="3">
                  <c:v>0.0</c:v>
                </c:pt>
                <c:pt idx="4">
                  <c:v>0.0</c:v>
                </c:pt>
                <c:pt idx="6">
                  <c:v>0.0</c:v>
                </c:pt>
                <c:pt idx="7">
                  <c:v>0.0</c:v>
                </c:pt>
                <c:pt idx="9">
                  <c:v>0.0</c:v>
                </c:pt>
                <c:pt idx="10">
                  <c:v>0.0</c:v>
                </c:pt>
                <c:pt idx="12">
                  <c:v>-36.60576666666667</c:v>
                </c:pt>
                <c:pt idx="13">
                  <c:v>-36.36541556504198</c:v>
                </c:pt>
                <c:pt idx="15">
                  <c:v>-36.8333</c:v>
                </c:pt>
                <c:pt idx="16">
                  <c:v>-36.62986232279278</c:v>
                </c:pt>
                <c:pt idx="18">
                  <c:v>0.0</c:v>
                </c:pt>
                <c:pt idx="19">
                  <c:v>0.0</c:v>
                </c:pt>
                <c:pt idx="21">
                  <c:v>0.0</c:v>
                </c:pt>
                <c:pt idx="22">
                  <c:v>0.0</c:v>
                </c:pt>
                <c:pt idx="24">
                  <c:v>0.0</c:v>
                </c:pt>
                <c:pt idx="25">
                  <c:v>0.0</c:v>
                </c:pt>
                <c:pt idx="27">
                  <c:v>-35.54198333333333</c:v>
                </c:pt>
                <c:pt idx="28">
                  <c:v>-35.52104363531183</c:v>
                </c:pt>
                <c:pt idx="30">
                  <c:v>-35.61161666666667</c:v>
                </c:pt>
                <c:pt idx="31">
                  <c:v>-35.43650703652086</c:v>
                </c:pt>
                <c:pt idx="33">
                  <c:v>0.0</c:v>
                </c:pt>
                <c:pt idx="34">
                  <c:v>0.0</c:v>
                </c:pt>
                <c:pt idx="36">
                  <c:v>-35.19663333333333</c:v>
                </c:pt>
                <c:pt idx="37">
                  <c:v>-35.05881465542483</c:v>
                </c:pt>
                <c:pt idx="39">
                  <c:v>-34.78296666666667</c:v>
                </c:pt>
                <c:pt idx="40">
                  <c:v>-34.89109176404671</c:v>
                </c:pt>
                <c:pt idx="42">
                  <c:v>0.0</c:v>
                </c:pt>
                <c:pt idx="43">
                  <c:v>0.0</c:v>
                </c:pt>
                <c:pt idx="45">
                  <c:v>-34.42703333333333</c:v>
                </c:pt>
                <c:pt idx="46">
                  <c:v>-34.5942717097878</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5"/>
          <c:order val="5"/>
          <c:tx>
            <c:strRef>
              <c:f>Nowcasting!$O$61</c:f>
              <c:strCache>
                <c:ptCount val="1"/>
                <c:pt idx="0">
                  <c:v>Peak 20-30 kt</c:v>
                </c:pt>
              </c:strCache>
            </c:strRef>
          </c:tx>
          <c:spPr>
            <a:ln w="19050">
              <a:solidFill>
                <a:srgbClr val="FFC000"/>
              </a:solidFill>
              <a:prstDash val="sysDash"/>
            </a:ln>
          </c:spPr>
          <c:marker>
            <c:symbol val="none"/>
          </c:marker>
          <c:xVal>
            <c:numRef>
              <c:f>Nowcasting!$P$63:$P$199</c:f>
              <c:numCache>
                <c:formatCode>General</c:formatCode>
                <c:ptCount val="137"/>
                <c:pt idx="0">
                  <c:v>0.0</c:v>
                </c:pt>
                <c:pt idx="1">
                  <c:v>0.0</c:v>
                </c:pt>
                <c:pt idx="3">
                  <c:v>0.0</c:v>
                </c:pt>
                <c:pt idx="4">
                  <c:v>0.0</c:v>
                </c:pt>
                <c:pt idx="6">
                  <c:v>0.0</c:v>
                </c:pt>
                <c:pt idx="7">
                  <c:v>0.0</c:v>
                </c:pt>
                <c:pt idx="9">
                  <c:v>175.3313333333333</c:v>
                </c:pt>
                <c:pt idx="10">
                  <c:v>174.5193161277667</c:v>
                </c:pt>
                <c:pt idx="12">
                  <c:v>0.0</c:v>
                </c:pt>
                <c:pt idx="13">
                  <c:v>0.0</c:v>
                </c:pt>
                <c:pt idx="15">
                  <c:v>0.0</c:v>
                </c:pt>
                <c:pt idx="16">
                  <c:v>0.0</c:v>
                </c:pt>
                <c:pt idx="18">
                  <c:v>175.1309166666667</c:v>
                </c:pt>
                <c:pt idx="19">
                  <c:v>174.4416666084411</c:v>
                </c:pt>
                <c:pt idx="21">
                  <c:v>0.0</c:v>
                </c:pt>
                <c:pt idx="22">
                  <c:v>0.0</c:v>
                </c:pt>
                <c:pt idx="24">
                  <c:v>174.5030666666667</c:v>
                </c:pt>
                <c:pt idx="25">
                  <c:v>173.6477585242727</c:v>
                </c:pt>
                <c:pt idx="27">
                  <c:v>0.0</c:v>
                </c:pt>
                <c:pt idx="28">
                  <c:v>0.0</c:v>
                </c:pt>
                <c:pt idx="30">
                  <c:v>0.0</c:v>
                </c:pt>
                <c:pt idx="31">
                  <c:v>0.0</c:v>
                </c:pt>
                <c:pt idx="33">
                  <c:v>175.8062666666667</c:v>
                </c:pt>
                <c:pt idx="34">
                  <c:v>175.1517048232897</c:v>
                </c:pt>
                <c:pt idx="36">
                  <c:v>0.0</c:v>
                </c:pt>
                <c:pt idx="37">
                  <c:v>0.0</c:v>
                </c:pt>
                <c:pt idx="39">
                  <c:v>0.0</c:v>
                </c:pt>
                <c:pt idx="40">
                  <c:v>0.0</c:v>
                </c:pt>
                <c:pt idx="42">
                  <c:v>175.1146833333333</c:v>
                </c:pt>
                <c:pt idx="43">
                  <c:v>174.313393104327</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Nowcasting!$O$63:$O$199</c:f>
              <c:numCache>
                <c:formatCode>General</c:formatCode>
                <c:ptCount val="137"/>
                <c:pt idx="0">
                  <c:v>0.0</c:v>
                </c:pt>
                <c:pt idx="1">
                  <c:v>0.0</c:v>
                </c:pt>
                <c:pt idx="3">
                  <c:v>0.0</c:v>
                </c:pt>
                <c:pt idx="4">
                  <c:v>0.0</c:v>
                </c:pt>
                <c:pt idx="6">
                  <c:v>0.0</c:v>
                </c:pt>
                <c:pt idx="7">
                  <c:v>0.0</c:v>
                </c:pt>
                <c:pt idx="9">
                  <c:v>-36.42173333333334</c:v>
                </c:pt>
                <c:pt idx="10">
                  <c:v>-36.08880696685767</c:v>
                </c:pt>
                <c:pt idx="12">
                  <c:v>0.0</c:v>
                </c:pt>
                <c:pt idx="13">
                  <c:v>0.0</c:v>
                </c:pt>
                <c:pt idx="15">
                  <c:v>0.0</c:v>
                </c:pt>
                <c:pt idx="16">
                  <c:v>0.0</c:v>
                </c:pt>
                <c:pt idx="18">
                  <c:v>-36.8569</c:v>
                </c:pt>
                <c:pt idx="19">
                  <c:v>-36.32432858264811</c:v>
                </c:pt>
                <c:pt idx="21">
                  <c:v>0.0</c:v>
                </c:pt>
                <c:pt idx="22">
                  <c:v>0.0</c:v>
                </c:pt>
                <c:pt idx="24">
                  <c:v>-37.05036666666667</c:v>
                </c:pt>
                <c:pt idx="25">
                  <c:v>-36.5723863030408</c:v>
                </c:pt>
                <c:pt idx="27">
                  <c:v>0.0</c:v>
                </c:pt>
                <c:pt idx="28">
                  <c:v>0.0</c:v>
                </c:pt>
                <c:pt idx="30">
                  <c:v>0.0</c:v>
                </c:pt>
                <c:pt idx="31">
                  <c:v>0.0</c:v>
                </c:pt>
                <c:pt idx="33">
                  <c:v>-36.62248333333333</c:v>
                </c:pt>
                <c:pt idx="34">
                  <c:v>-36.2120423497829</c:v>
                </c:pt>
                <c:pt idx="36">
                  <c:v>0.0</c:v>
                </c:pt>
                <c:pt idx="37">
                  <c:v>0.0</c:v>
                </c:pt>
                <c:pt idx="39">
                  <c:v>0.0</c:v>
                </c:pt>
                <c:pt idx="40">
                  <c:v>0.0</c:v>
                </c:pt>
                <c:pt idx="42">
                  <c:v>-35.90606666666667</c:v>
                </c:pt>
                <c:pt idx="43">
                  <c:v>-35.64384205127553</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7"/>
          <c:order val="6"/>
          <c:tx>
            <c:strRef>
              <c:f>Nowcasting!$Q$61</c:f>
              <c:strCache>
                <c:ptCount val="1"/>
                <c:pt idx="0">
                  <c:v>Peak 30+ kt</c:v>
                </c:pt>
              </c:strCache>
            </c:strRef>
          </c:tx>
          <c:spPr>
            <a:ln w="19050">
              <a:solidFill>
                <a:srgbClr val="FF3300"/>
              </a:solidFill>
              <a:prstDash val="sysDash"/>
            </a:ln>
          </c:spPr>
          <c:marker>
            <c:symbol val="none"/>
          </c:marker>
          <c:xVal>
            <c:numRef>
              <c:f>Nowcasting!$R$63:$R$199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Nowcasting!$Q$63:$Q$199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7"/>
          <c:order val="7"/>
          <c:tx>
            <c:strRef>
              <c:f>Nowcasting!$AN$3</c:f>
              <c:strCache>
                <c:ptCount val="1"/>
                <c:pt idx="0">
                  <c:v>Avg 0-10 kt</c:v>
                </c:pt>
              </c:strCache>
            </c:strRef>
          </c:tx>
          <c:spPr>
            <a:ln w="38100">
              <a:solidFill>
                <a:schemeClr val="accent1"/>
              </a:solidFill>
            </a:ln>
          </c:spPr>
          <c:marker>
            <c:symbol val="none"/>
          </c:marker>
          <c:xVal>
            <c:numRef>
              <c:f>Nowcasting!$C$63:$C$199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174.89745</c:v>
                </c:pt>
                <c:pt idx="13">
                  <c:v>174.577116397184</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172.6772666666667</c:v>
                </c:pt>
                <c:pt idx="46">
                  <c:v>172.3377198402316</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Nowcasting!$B$63:$B$199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-36.60576666666667</c:v>
                </c:pt>
                <c:pt idx="13">
                  <c:v>-36.45125524419365</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-34.42703333333333</c:v>
                </c:pt>
                <c:pt idx="46">
                  <c:v>-34.53454371819692</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0"/>
          <c:order val="8"/>
          <c:tx>
            <c:strRef>
              <c:f>Nowcasting!$AR$3</c:f>
              <c:strCache>
                <c:ptCount val="1"/>
                <c:pt idx="0">
                  <c:v>Avg 10-20 kt</c:v>
                </c:pt>
              </c:strCache>
            </c:strRef>
          </c:tx>
          <c:spPr>
            <a:ln w="38100">
              <a:solidFill>
                <a:schemeClr val="accent3"/>
              </a:solidFill>
            </a:ln>
          </c:spPr>
          <c:marker>
            <c:symbol val="none"/>
          </c:marker>
          <c:xVal>
            <c:numRef>
              <c:f>Nowcasting!$E$63:$E$199</c:f>
              <c:numCache>
                <c:formatCode>General</c:formatCode>
                <c:ptCount val="137"/>
                <c:pt idx="0">
                  <c:v>0.0</c:v>
                </c:pt>
                <c:pt idx="1">
                  <c:v>0.0</c:v>
                </c:pt>
                <c:pt idx="3">
                  <c:v>0.0</c:v>
                </c:pt>
                <c:pt idx="4">
                  <c:v>0.0</c:v>
                </c:pt>
                <c:pt idx="6">
                  <c:v>0.0</c:v>
                </c:pt>
                <c:pt idx="7">
                  <c:v>0.0</c:v>
                </c:pt>
                <c:pt idx="9">
                  <c:v>175.3313333333333</c:v>
                </c:pt>
                <c:pt idx="10">
                  <c:v>174.6669556196879</c:v>
                </c:pt>
                <c:pt idx="12">
                  <c:v>0.0</c:v>
                </c:pt>
                <c:pt idx="13">
                  <c:v>0.0</c:v>
                </c:pt>
                <c:pt idx="15">
                  <c:v>174.8311833333333</c:v>
                </c:pt>
                <c:pt idx="16">
                  <c:v>174.4634645880497</c:v>
                </c:pt>
                <c:pt idx="18">
                  <c:v>175.1309166666667</c:v>
                </c:pt>
                <c:pt idx="19">
                  <c:v>174.6514383652924</c:v>
                </c:pt>
                <c:pt idx="21">
                  <c:v>0.0</c:v>
                </c:pt>
                <c:pt idx="22">
                  <c:v>0.0</c:v>
                </c:pt>
                <c:pt idx="24">
                  <c:v>174.5030666666667</c:v>
                </c:pt>
                <c:pt idx="25">
                  <c:v>173.8530324784472</c:v>
                </c:pt>
                <c:pt idx="27">
                  <c:v>173.38305</c:v>
                </c:pt>
                <c:pt idx="28">
                  <c:v>172.8098802356095</c:v>
                </c:pt>
                <c:pt idx="30">
                  <c:v>174.54615</c:v>
                </c:pt>
                <c:pt idx="31">
                  <c:v>174.1172101045954</c:v>
                </c:pt>
                <c:pt idx="33">
                  <c:v>175.8062666666667</c:v>
                </c:pt>
                <c:pt idx="34">
                  <c:v>175.4462576528093</c:v>
                </c:pt>
                <c:pt idx="36">
                  <c:v>174.2084</c:v>
                </c:pt>
                <c:pt idx="37">
                  <c:v>173.7770835784859</c:v>
                </c:pt>
                <c:pt idx="39">
                  <c:v>173.3971333333333</c:v>
                </c:pt>
                <c:pt idx="40">
                  <c:v>172.8393807726243</c:v>
                </c:pt>
                <c:pt idx="42">
                  <c:v>175.1146833333333</c:v>
                </c:pt>
                <c:pt idx="43">
                  <c:v>174.3897064594704</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Nowcasting!$D$63:$D$199</c:f>
              <c:numCache>
                <c:formatCode>General</c:formatCode>
                <c:ptCount val="137"/>
                <c:pt idx="0">
                  <c:v>0.0</c:v>
                </c:pt>
                <c:pt idx="1">
                  <c:v>0.0</c:v>
                </c:pt>
                <c:pt idx="3">
                  <c:v>0.0</c:v>
                </c:pt>
                <c:pt idx="4">
                  <c:v>0.0</c:v>
                </c:pt>
                <c:pt idx="6">
                  <c:v>0.0</c:v>
                </c:pt>
                <c:pt idx="7">
                  <c:v>0.0</c:v>
                </c:pt>
                <c:pt idx="9">
                  <c:v>-36.42173333333334</c:v>
                </c:pt>
                <c:pt idx="10">
                  <c:v>-36.14933903348961</c:v>
                </c:pt>
                <c:pt idx="12">
                  <c:v>0.0</c:v>
                </c:pt>
                <c:pt idx="13">
                  <c:v>0.0</c:v>
                </c:pt>
                <c:pt idx="15">
                  <c:v>-36.8333</c:v>
                </c:pt>
                <c:pt idx="16">
                  <c:v>-36.67680947907137</c:v>
                </c:pt>
                <c:pt idx="18">
                  <c:v>-36.8569</c:v>
                </c:pt>
                <c:pt idx="19">
                  <c:v>-36.48641553575521</c:v>
                </c:pt>
                <c:pt idx="21">
                  <c:v>0.0</c:v>
                </c:pt>
                <c:pt idx="22">
                  <c:v>0.0</c:v>
                </c:pt>
                <c:pt idx="24">
                  <c:v>-37.05036666666667</c:v>
                </c:pt>
                <c:pt idx="25">
                  <c:v>-36.68710159031101</c:v>
                </c:pt>
                <c:pt idx="27">
                  <c:v>-35.54198333333333</c:v>
                </c:pt>
                <c:pt idx="28">
                  <c:v>-35.52569690153883</c:v>
                </c:pt>
                <c:pt idx="30">
                  <c:v>-35.61161666666667</c:v>
                </c:pt>
                <c:pt idx="31">
                  <c:v>-35.49831043539585</c:v>
                </c:pt>
                <c:pt idx="33">
                  <c:v>-36.62248333333333</c:v>
                </c:pt>
                <c:pt idx="34">
                  <c:v>-36.3967407923806</c:v>
                </c:pt>
                <c:pt idx="36">
                  <c:v>-35.19663333333333</c:v>
                </c:pt>
                <c:pt idx="37">
                  <c:v>-35.0955663028671</c:v>
                </c:pt>
                <c:pt idx="39">
                  <c:v>-34.78296666666667</c:v>
                </c:pt>
                <c:pt idx="40">
                  <c:v>-34.87201086450905</c:v>
                </c:pt>
                <c:pt idx="42">
                  <c:v>-35.90606666666667</c:v>
                </c:pt>
                <c:pt idx="43">
                  <c:v>-35.66881582416992</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
          <c:order val="9"/>
          <c:tx>
            <c:strRef>
              <c:f>Nowcasting!$AV$3</c:f>
              <c:strCache>
                <c:ptCount val="1"/>
                <c:pt idx="0">
                  <c:v>Avg 20-30 kt</c:v>
                </c:pt>
              </c:strCache>
            </c:strRef>
          </c:tx>
          <c:spPr>
            <a:ln w="38100">
              <a:solidFill>
                <a:srgbClr val="FFC000"/>
              </a:solidFill>
            </a:ln>
          </c:spPr>
          <c:marker>
            <c:symbol val="none"/>
          </c:marker>
          <c:xVal>
            <c:numRef>
              <c:f>Nowcasting!$G$63:$G$199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Nowcasting!$F$63:$F$199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2"/>
          <c:order val="10"/>
          <c:tx>
            <c:strRef>
              <c:f>Nowcasting!$AZ$3</c:f>
              <c:strCache>
                <c:ptCount val="1"/>
                <c:pt idx="0">
                  <c:v>Avg 30+ kt</c:v>
                </c:pt>
              </c:strCache>
            </c:strRef>
          </c:tx>
          <c:spPr>
            <a:ln w="38100">
              <a:solidFill>
                <a:srgbClr val="FF3300"/>
              </a:solidFill>
            </a:ln>
          </c:spPr>
          <c:marker>
            <c:symbol val="none"/>
          </c:marker>
          <c:xVal>
            <c:numRef>
              <c:f>Nowcasting!$I$63:$I$199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Nowcasting!$H$63:$H$199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8"/>
          <c:order val="11"/>
          <c:tx>
            <c:v>Station-Tx</c:v>
          </c:tx>
          <c:spPr>
            <a:ln w="28575">
              <a:noFill/>
            </a:ln>
          </c:spPr>
          <c:marker>
            <c:symbol val="circle"/>
            <c:size val="10"/>
            <c:spPr>
              <a:noFill/>
              <a:ln w="63500" cmpd="dbl">
                <a:solidFill>
                  <a:srgbClr val="00B050"/>
                </a:solidFill>
              </a:ln>
            </c:spPr>
          </c:marker>
          <c:xVal>
            <c:numRef>
              <c:f>Nowcasting!$AL$2</c:f>
              <c:numCache>
                <c:formatCode>General</c:formatCode>
                <c:ptCount val="1"/>
                <c:pt idx="0">
                  <c:v>174.1236</c:v>
                </c:pt>
              </c:numCache>
            </c:numRef>
          </c:xVal>
          <c:yVal>
            <c:numRef>
              <c:f>Nowcasting!$AJ$2</c:f>
              <c:numCache>
                <c:formatCode>General</c:formatCode>
                <c:ptCount val="1"/>
                <c:pt idx="0">
                  <c:v>-35.15948333333333</c:v>
                </c:pt>
              </c:numCache>
            </c:numRef>
          </c:yVal>
          <c:smooth val="0"/>
        </c:ser>
        <c:dLbls>
          <c:showLegendKey val="0"/>
          <c:showVal val="0"/>
          <c:showCatName val="0"/>
          <c:showSerName val="0"/>
          <c:showPercent val="0"/>
          <c:showBubbleSize val="0"/>
        </c:dLbls>
        <c:axId val="627562520"/>
        <c:axId val="627567736"/>
      </c:scatterChart>
      <c:valAx>
        <c:axId val="627562520"/>
        <c:scaling>
          <c:orientation val="minMax"/>
          <c:max val="176.0"/>
          <c:min val="172.0"/>
        </c:scaling>
        <c:delete val="0"/>
        <c:axPos val="t"/>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7567736"/>
        <c:crosses val="max"/>
        <c:crossBetween val="midCat"/>
        <c:majorUnit val="0.5"/>
        <c:minorUnit val="0.25"/>
      </c:valAx>
      <c:valAx>
        <c:axId val="627567736"/>
        <c:scaling>
          <c:orientation val="minMax"/>
          <c:max val="-39.0"/>
          <c:min val="-42.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7562520"/>
        <c:crosses val="autoZero"/>
        <c:crossBetween val="midCat"/>
        <c:majorUnit val="0.5"/>
        <c:minorUnit val="0.25"/>
      </c:valAx>
    </c:plotArea>
    <c:plotVisOnly val="0"/>
    <c:dispBlanksAs val="gap"/>
    <c:showDLblsOverMax val="0"/>
  </c:chart>
  <c:txPr>
    <a:bodyPr/>
    <a:lstStyle/>
    <a:p>
      <a:pPr>
        <a:defRPr sz="1100"/>
      </a:pPr>
      <a:endParaRPr lang="en-US"/>
    </a:p>
  </c:txPr>
  <c:printSettings>
    <c:headerFooter/>
    <c:pageMargins b="0.750000000000008" l="0.700000000000001" r="0.700000000000001" t="0.750000000000008"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606790672905017"/>
          <c:y val="0.0492641999847107"/>
          <c:w val="0.902127901699395"/>
          <c:h val="0.936646586252744"/>
        </c:manualLayout>
      </c:layout>
      <c:scatterChart>
        <c:scatterStyle val="lineMarker"/>
        <c:varyColors val="0"/>
        <c:ser>
          <c:idx val="6"/>
          <c:order val="0"/>
          <c:tx>
            <c:v>FdS</c:v>
          </c:tx>
          <c:spPr>
            <a:ln>
              <a:noFill/>
            </a:ln>
          </c:spPr>
          <c:marker>
            <c:symbol val="triangle"/>
            <c:size val="9"/>
            <c:spPr>
              <a:solidFill>
                <a:srgbClr val="FF0000"/>
              </a:solidFill>
              <a:ln>
                <a:noFill/>
              </a:ln>
            </c:spPr>
          </c:marker>
          <c:xVal>
            <c:numRef>
              <c:f>Nowcasting!$AL$1</c:f>
              <c:numCache>
                <c:formatCode>General</c:formatCode>
                <c:ptCount val="1"/>
                <c:pt idx="0">
                  <c:v>174.7833333333333</c:v>
                </c:pt>
              </c:numCache>
            </c:numRef>
          </c:xVal>
          <c:yVal>
            <c:numRef>
              <c:f>Nowcasting!$AJ$1</c:f>
              <c:numCache>
                <c:formatCode>General</c:formatCode>
                <c:ptCount val="1"/>
                <c:pt idx="0">
                  <c:v>-36.16666666666666</c:v>
                </c:pt>
              </c:numCache>
            </c:numRef>
          </c:yVal>
          <c:smooth val="0"/>
        </c:ser>
        <c:ser>
          <c:idx val="13"/>
          <c:order val="1"/>
          <c:tx>
            <c:v>Land</c:v>
          </c:tx>
          <c:spPr>
            <a:ln w="19050">
              <a:solidFill>
                <a:schemeClr val="accent6">
                  <a:lumMod val="75000"/>
                </a:schemeClr>
              </a:solidFill>
            </a:ln>
          </c:spPr>
          <c:marker>
            <c:symbol val="none"/>
          </c:marker>
          <c:xVal>
            <c:numRef>
              <c:f>Data!$G$21:$G$192</c:f>
              <c:numCache>
                <c:formatCode>General</c:formatCode>
                <c:ptCount val="172"/>
                <c:pt idx="0">
                  <c:v>172.6608166666667</c:v>
                </c:pt>
                <c:pt idx="1">
                  <c:v>173.0397</c:v>
                </c:pt>
                <c:pt idx="2">
                  <c:v>173.1985833333333</c:v>
                </c:pt>
                <c:pt idx="3">
                  <c:v>173.4491333333333</c:v>
                </c:pt>
                <c:pt idx="4">
                  <c:v>174.3108</c:v>
                </c:pt>
                <c:pt idx="5">
                  <c:v>174.5919166666667</c:v>
                </c:pt>
                <c:pt idx="6">
                  <c:v>174.4692166666667</c:v>
                </c:pt>
                <c:pt idx="7">
                  <c:v>174.8227333333333</c:v>
                </c:pt>
                <c:pt idx="8">
                  <c:v>174.7607</c:v>
                </c:pt>
                <c:pt idx="9">
                  <c:v>175.2940833333333</c:v>
                </c:pt>
                <c:pt idx="10">
                  <c:v>175.3440333333333</c:v>
                </c:pt>
                <c:pt idx="11">
                  <c:v>175.5483666666667</c:v>
                </c:pt>
                <c:pt idx="12">
                  <c:v>175.3375</c:v>
                </c:pt>
                <c:pt idx="13">
                  <c:v>175.5545666666667</c:v>
                </c:pt>
                <c:pt idx="14">
                  <c:v>175.8274666666667</c:v>
                </c:pt>
                <c:pt idx="15">
                  <c:v>175.9581166666667</c:v>
                </c:pt>
                <c:pt idx="16">
                  <c:v>177.1165333333333</c:v>
                </c:pt>
                <c:pt idx="17">
                  <c:v>177.5047666666667</c:v>
                </c:pt>
                <c:pt idx="18">
                  <c:v>177.7427</c:v>
                </c:pt>
                <c:pt idx="19">
                  <c:v>177.9869166666667</c:v>
                </c:pt>
                <c:pt idx="20">
                  <c:v>178.3062666666667</c:v>
                </c:pt>
                <c:pt idx="21">
                  <c:v>178.5442</c:v>
                </c:pt>
                <c:pt idx="22">
                  <c:v>178.3561</c:v>
                </c:pt>
                <c:pt idx="23">
                  <c:v>178.2864333333333</c:v>
                </c:pt>
                <c:pt idx="24">
                  <c:v>178.0711</c:v>
                </c:pt>
                <c:pt idx="25">
                  <c:v>177.9016166666667</c:v>
                </c:pt>
                <c:pt idx="26">
                  <c:v>177.9603166666667</c:v>
                </c:pt>
                <c:pt idx="27">
                  <c:v>177.87725</c:v>
                </c:pt>
                <c:pt idx="28">
                  <c:v>177.8580833333333</c:v>
                </c:pt>
                <c:pt idx="29">
                  <c:v>177.2935833333333</c:v>
                </c:pt>
                <c:pt idx="30">
                  <c:v>176.8743833333333</c:v>
                </c:pt>
                <c:pt idx="31">
                  <c:v>176.91145</c:v>
                </c:pt>
                <c:pt idx="32">
                  <c:v>177.07215</c:v>
                </c:pt>
                <c:pt idx="33">
                  <c:v>176.8745166666667</c:v>
                </c:pt>
                <c:pt idx="34">
                  <c:v>176.6629</c:v>
                </c:pt>
                <c:pt idx="35">
                  <c:v>176.6252833333333</c:v>
                </c:pt>
                <c:pt idx="36">
                  <c:v>176.3415</c:v>
                </c:pt>
                <c:pt idx="37">
                  <c:v>175.9759333333333</c:v>
                </c:pt>
                <c:pt idx="38">
                  <c:v>175.2941833333333</c:v>
                </c:pt>
                <c:pt idx="39">
                  <c:v>175.2081</c:v>
                </c:pt>
                <c:pt idx="40">
                  <c:v>175.2014833333333</c:v>
                </c:pt>
                <c:pt idx="41">
                  <c:v>175.0558</c:v>
                </c:pt>
                <c:pt idx="42">
                  <c:v>174.91675</c:v>
                </c:pt>
                <c:pt idx="43">
                  <c:v>174.85715</c:v>
                </c:pt>
                <c:pt idx="44">
                  <c:v>174.6585</c:v>
                </c:pt>
                <c:pt idx="45">
                  <c:v>174.61215</c:v>
                </c:pt>
                <c:pt idx="46">
                  <c:v>174.7578333333333</c:v>
                </c:pt>
                <c:pt idx="47">
                  <c:v>175.1087833333333</c:v>
                </c:pt>
                <c:pt idx="48">
                  <c:v>175.22195</c:v>
                </c:pt>
                <c:pt idx="49">
                  <c:v>175.1823666666667</c:v>
                </c:pt>
                <c:pt idx="50">
                  <c:v>174.8809</c:v>
                </c:pt>
                <c:pt idx="51">
                  <c:v>174.6881166666667</c:v>
                </c:pt>
                <c:pt idx="52">
                  <c:v>174.4548</c:v>
                </c:pt>
                <c:pt idx="53">
                  <c:v>174.2972833333333</c:v>
                </c:pt>
                <c:pt idx="54">
                  <c:v>173.9333166666667</c:v>
                </c:pt>
                <c:pt idx="55">
                  <c:v>173.77105</c:v>
                </c:pt>
                <c:pt idx="56">
                  <c:v>173.7970166666667</c:v>
                </c:pt>
                <c:pt idx="57">
                  <c:v>174.17345</c:v>
                </c:pt>
                <c:pt idx="58">
                  <c:v>174.44915</c:v>
                </c:pt>
                <c:pt idx="59">
                  <c:v>174.6204</c:v>
                </c:pt>
                <c:pt idx="60">
                  <c:v>174.8224666666667</c:v>
                </c:pt>
                <c:pt idx="61">
                  <c:v>174.4232333333333</c:v>
                </c:pt>
                <c:pt idx="62">
                  <c:v>173.7847833333333</c:v>
                </c:pt>
                <c:pt idx="63">
                  <c:v>173.0384166666667</c:v>
                </c:pt>
                <c:pt idx="64">
                  <c:v>173.17265</c:v>
                </c:pt>
                <c:pt idx="65">
                  <c:v>173.0994333333333</c:v>
                </c:pt>
                <c:pt idx="66">
                  <c:v>172.6608166666667</c:v>
                </c:pt>
                <c:pt idx="69">
                  <c:v>173.01675</c:v>
                </c:pt>
                <c:pt idx="70">
                  <c:v>172.7519</c:v>
                </c:pt>
                <c:pt idx="71">
                  <c:v>172.6790666666667</c:v>
                </c:pt>
                <c:pt idx="72">
                  <c:v>172.6790666666667</c:v>
                </c:pt>
                <c:pt idx="73">
                  <c:v>172.80445</c:v>
                </c:pt>
                <c:pt idx="74">
                  <c:v>173.01675</c:v>
                </c:pt>
                <c:pt idx="75">
                  <c:v>173.0829666666667</c:v>
                </c:pt>
                <c:pt idx="76">
                  <c:v>173.0101333333333</c:v>
                </c:pt>
                <c:pt idx="77">
                  <c:v>173.0829666666667</c:v>
                </c:pt>
                <c:pt idx="78">
                  <c:v>173.2082</c:v>
                </c:pt>
                <c:pt idx="79">
                  <c:v>173.7848</c:v>
                </c:pt>
                <c:pt idx="80">
                  <c:v>173.7649333333333</c:v>
                </c:pt>
                <c:pt idx="81">
                  <c:v>173.9701833333333</c:v>
                </c:pt>
                <c:pt idx="82">
                  <c:v>173.9503166666667</c:v>
                </c:pt>
                <c:pt idx="83">
                  <c:v>174.3939333333333</c:v>
                </c:pt>
                <c:pt idx="84">
                  <c:v>174.1886833333333</c:v>
                </c:pt>
                <c:pt idx="85">
                  <c:v>174.11585</c:v>
                </c:pt>
                <c:pt idx="86">
                  <c:v>174.0297833333333</c:v>
                </c:pt>
                <c:pt idx="87">
                  <c:v>174.1688166666667</c:v>
                </c:pt>
                <c:pt idx="88">
                  <c:v>174.24165</c:v>
                </c:pt>
                <c:pt idx="89">
                  <c:v>173.5153</c:v>
                </c:pt>
                <c:pt idx="90">
                  <c:v>173.27515</c:v>
                </c:pt>
                <c:pt idx="91">
                  <c:v>173.0707833333333</c:v>
                </c:pt>
                <c:pt idx="92">
                  <c:v>172.7870666666667</c:v>
                </c:pt>
                <c:pt idx="93">
                  <c:v>172.7095666666667</c:v>
                </c:pt>
                <c:pt idx="94">
                  <c:v>172.7505833333333</c:v>
                </c:pt>
                <c:pt idx="95">
                  <c:v>173.07875</c:v>
                </c:pt>
                <c:pt idx="96">
                  <c:v>173.1197666666667</c:v>
                </c:pt>
                <c:pt idx="97">
                  <c:v>173.02405</c:v>
                </c:pt>
                <c:pt idx="98">
                  <c:v>172.8599666666667</c:v>
                </c:pt>
                <c:pt idx="99">
                  <c:v>172.7095666666667</c:v>
                </c:pt>
                <c:pt idx="100">
                  <c:v>172.3745666666667</c:v>
                </c:pt>
                <c:pt idx="101">
                  <c:v>171.3922166666667</c:v>
                </c:pt>
                <c:pt idx="102">
                  <c:v>171.2312</c:v>
                </c:pt>
                <c:pt idx="103">
                  <c:v>171.1524166666667</c:v>
                </c:pt>
                <c:pt idx="104">
                  <c:v>171.1740166666667</c:v>
                </c:pt>
                <c:pt idx="105">
                  <c:v>170.9201333333333</c:v>
                </c:pt>
                <c:pt idx="106">
                  <c:v>170.81645</c:v>
                </c:pt>
                <c:pt idx="107">
                  <c:v>170.8772833333333</c:v>
                </c:pt>
                <c:pt idx="108">
                  <c:v>170.5643</c:v>
                </c:pt>
                <c:pt idx="109">
                  <c:v>170.7630166666667</c:v>
                </c:pt>
                <c:pt idx="110">
                  <c:v>170.7273166666667</c:v>
                </c:pt>
                <c:pt idx="111">
                  <c:v>170.3416666666667</c:v>
                </c:pt>
                <c:pt idx="112">
                  <c:v>170.2131333333333</c:v>
                </c:pt>
                <c:pt idx="113">
                  <c:v>170.1917</c:v>
                </c:pt>
                <c:pt idx="114">
                  <c:v>169.8333666666667</c:v>
                </c:pt>
                <c:pt idx="115">
                  <c:v>169.7989166666667</c:v>
                </c:pt>
                <c:pt idx="116">
                  <c:v>169.5846666666667</c:v>
                </c:pt>
                <c:pt idx="117">
                  <c:v>169.2061666666667</c:v>
                </c:pt>
                <c:pt idx="118">
                  <c:v>168.84195</c:v>
                </c:pt>
                <c:pt idx="119">
                  <c:v>168.7884833333333</c:v>
                </c:pt>
                <c:pt idx="120">
                  <c:v>168.3208166666667</c:v>
                </c:pt>
                <c:pt idx="121">
                  <c:v>168.1338833333333</c:v>
                </c:pt>
                <c:pt idx="122">
                  <c:v>167.7598333333333</c:v>
                </c:pt>
                <c:pt idx="123">
                  <c:v>167.7022833333333</c:v>
                </c:pt>
                <c:pt idx="124">
                  <c:v>167.42895</c:v>
                </c:pt>
                <c:pt idx="125">
                  <c:v>167.3426166666667</c:v>
                </c:pt>
                <c:pt idx="126">
                  <c:v>166.6448666666667</c:v>
                </c:pt>
                <c:pt idx="127">
                  <c:v>166.4290666666667</c:v>
                </c:pt>
                <c:pt idx="128">
                  <c:v>166.4650333333333</c:v>
                </c:pt>
                <c:pt idx="129">
                  <c:v>166.67365</c:v>
                </c:pt>
                <c:pt idx="130">
                  <c:v>166.85005</c:v>
                </c:pt>
                <c:pt idx="131">
                  <c:v>168.4133333333333</c:v>
                </c:pt>
                <c:pt idx="132">
                  <c:v>168.77785</c:v>
                </c:pt>
                <c:pt idx="133">
                  <c:v>169.22715</c:v>
                </c:pt>
                <c:pt idx="134">
                  <c:v>169.6549166666667</c:v>
                </c:pt>
                <c:pt idx="135">
                  <c:v>171.1431166666667</c:v>
                </c:pt>
                <c:pt idx="136">
                  <c:v>171.48105</c:v>
                </c:pt>
                <c:pt idx="137">
                  <c:v>171.7245166666667</c:v>
                </c:pt>
                <c:pt idx="138">
                  <c:v>172.0835166666667</c:v>
                </c:pt>
                <c:pt idx="139">
                  <c:v>172.1101833333333</c:v>
                </c:pt>
                <c:pt idx="140">
                  <c:v>172.2302</c:v>
                </c:pt>
                <c:pt idx="141">
                  <c:v>172.6835333333333</c:v>
                </c:pt>
                <c:pt idx="142">
                  <c:v>173.01675</c:v>
                </c:pt>
                <c:pt idx="145">
                  <c:v>167.4608166666667</c:v>
                </c:pt>
                <c:pt idx="146">
                  <c:v>167.4608166666667</c:v>
                </c:pt>
                <c:pt idx="147">
                  <c:v>167.5632666666667</c:v>
                </c:pt>
                <c:pt idx="148">
                  <c:v>167.5852166666667</c:v>
                </c:pt>
                <c:pt idx="149">
                  <c:v>167.6730333333333</c:v>
                </c:pt>
                <c:pt idx="150">
                  <c:v>167.6730333333333</c:v>
                </c:pt>
                <c:pt idx="151">
                  <c:v>167.7535333333333</c:v>
                </c:pt>
                <c:pt idx="152">
                  <c:v>167.7096166666667</c:v>
                </c:pt>
                <c:pt idx="153">
                  <c:v>167.7315666666667</c:v>
                </c:pt>
                <c:pt idx="154">
                  <c:v>167.8925666666667</c:v>
                </c:pt>
                <c:pt idx="155">
                  <c:v>168.17065</c:v>
                </c:pt>
                <c:pt idx="156">
                  <c:v>168.0023333333333</c:v>
                </c:pt>
                <c:pt idx="157">
                  <c:v>168.0974666666667</c:v>
                </c:pt>
                <c:pt idx="158">
                  <c:v>168.1779666666667</c:v>
                </c:pt>
                <c:pt idx="159">
                  <c:v>168.21455</c:v>
                </c:pt>
                <c:pt idx="160">
                  <c:v>168.1121</c:v>
                </c:pt>
                <c:pt idx="161">
                  <c:v>167.9438</c:v>
                </c:pt>
                <c:pt idx="162">
                  <c:v>167.8120666666667</c:v>
                </c:pt>
                <c:pt idx="163">
                  <c:v>167.6949833333333</c:v>
                </c:pt>
                <c:pt idx="164">
                  <c:v>167.6364333333333</c:v>
                </c:pt>
                <c:pt idx="165">
                  <c:v>167.4608166666667</c:v>
                </c:pt>
                <c:pt idx="168">
                  <c:v>175.32965</c:v>
                </c:pt>
                <c:pt idx="169">
                  <c:v>175.3605833333333</c:v>
                </c:pt>
                <c:pt idx="170">
                  <c:v>175.5399166666667</c:v>
                </c:pt>
                <c:pt idx="171">
                  <c:v>175.32965</c:v>
                </c:pt>
              </c:numCache>
            </c:numRef>
          </c:xVal>
          <c:yVal>
            <c:numRef>
              <c:f>Data!$F$21:$F$192</c:f>
              <c:numCache>
                <c:formatCode>General</c:formatCode>
                <c:ptCount val="172"/>
                <c:pt idx="0">
                  <c:v>-34.44105</c:v>
                </c:pt>
                <c:pt idx="1">
                  <c:v>-34.40111666666667</c:v>
                </c:pt>
                <c:pt idx="2">
                  <c:v>-34.86528333333333</c:v>
                </c:pt>
                <c:pt idx="3">
                  <c:v>-34.83035</c:v>
                </c:pt>
                <c:pt idx="4">
                  <c:v>-35.1897</c:v>
                </c:pt>
                <c:pt idx="5">
                  <c:v>-35.8585</c:v>
                </c:pt>
                <c:pt idx="6">
                  <c:v>-35.86848333333333</c:v>
                </c:pt>
                <c:pt idx="7">
                  <c:v>-36.31268333333333</c:v>
                </c:pt>
                <c:pt idx="8">
                  <c:v>-36.72693333333333</c:v>
                </c:pt>
                <c:pt idx="9">
                  <c:v>-36.99645</c:v>
                </c:pt>
                <c:pt idx="10">
                  <c:v>-37.21561666666667</c:v>
                </c:pt>
                <c:pt idx="11">
                  <c:v>-37.18611666666666</c:v>
                </c:pt>
                <c:pt idx="12">
                  <c:v>-36.48238333333333</c:v>
                </c:pt>
                <c:pt idx="13">
                  <c:v>-36.54726666666667</c:v>
                </c:pt>
                <c:pt idx="14">
                  <c:v>-36.84673333333333</c:v>
                </c:pt>
                <c:pt idx="15">
                  <c:v>-37.55545</c:v>
                </c:pt>
                <c:pt idx="16">
                  <c:v>-38.00465</c:v>
                </c:pt>
                <c:pt idx="17">
                  <c:v>-37.95473333333333</c:v>
                </c:pt>
                <c:pt idx="18">
                  <c:v>-37.68023333333333</c:v>
                </c:pt>
                <c:pt idx="19">
                  <c:v>-37.55046666666667</c:v>
                </c:pt>
                <c:pt idx="20">
                  <c:v>-37.56045</c:v>
                </c:pt>
                <c:pt idx="21">
                  <c:v>-37.68023333333333</c:v>
                </c:pt>
                <c:pt idx="22">
                  <c:v>-38.01213333333333</c:v>
                </c:pt>
                <c:pt idx="23">
                  <c:v>-38.5312</c:v>
                </c:pt>
                <c:pt idx="24">
                  <c:v>-38.70588333333333</c:v>
                </c:pt>
                <c:pt idx="25">
                  <c:v>-38.68011666666666</c:v>
                </c:pt>
                <c:pt idx="26">
                  <c:v>-39.1451</c:v>
                </c:pt>
                <c:pt idx="27">
                  <c:v>-39.26488333333333</c:v>
                </c:pt>
                <c:pt idx="28">
                  <c:v>-39.07523333333334</c:v>
                </c:pt>
                <c:pt idx="29">
                  <c:v>-39.07406666666667</c:v>
                </c:pt>
                <c:pt idx="30">
                  <c:v>-39.39423333333333</c:v>
                </c:pt>
                <c:pt idx="31">
                  <c:v>-39.59388333333333</c:v>
                </c:pt>
                <c:pt idx="32">
                  <c:v>-39.6442</c:v>
                </c:pt>
                <c:pt idx="33">
                  <c:v>-40.14081666666667</c:v>
                </c:pt>
                <c:pt idx="34">
                  <c:v>-40.29236666666667</c:v>
                </c:pt>
                <c:pt idx="35">
                  <c:v>-40.49518333333333</c:v>
                </c:pt>
                <c:pt idx="36">
                  <c:v>-40.66001666666666</c:v>
                </c:pt>
                <c:pt idx="37">
                  <c:v>-41.23385</c:v>
                </c:pt>
                <c:pt idx="38">
                  <c:v>-41.61566666666667</c:v>
                </c:pt>
                <c:pt idx="39">
                  <c:v>-41.55576666666666</c:v>
                </c:pt>
                <c:pt idx="40">
                  <c:v>-41.431</c:v>
                </c:pt>
                <c:pt idx="41">
                  <c:v>-41.3711</c:v>
                </c:pt>
                <c:pt idx="42">
                  <c:v>-41.44098333333334</c:v>
                </c:pt>
                <c:pt idx="43">
                  <c:v>-41.3212</c:v>
                </c:pt>
                <c:pt idx="44">
                  <c:v>-41.35113333333334</c:v>
                </c:pt>
                <c:pt idx="45">
                  <c:v>-41.25631666666666</c:v>
                </c:pt>
                <c:pt idx="46">
                  <c:v>-41.18643333333333</c:v>
                </c:pt>
                <c:pt idx="47">
                  <c:v>-40.73225</c:v>
                </c:pt>
                <c:pt idx="48">
                  <c:v>-40.4278</c:v>
                </c:pt>
                <c:pt idx="49">
                  <c:v>-40.11336666666666</c:v>
                </c:pt>
                <c:pt idx="50">
                  <c:v>-39.88376666666667</c:v>
                </c:pt>
                <c:pt idx="51">
                  <c:v>-39.84466666666667</c:v>
                </c:pt>
                <c:pt idx="52">
                  <c:v>-39.7377</c:v>
                </c:pt>
                <c:pt idx="53">
                  <c:v>-39.59826666666667</c:v>
                </c:pt>
                <c:pt idx="54">
                  <c:v>-39.5344</c:v>
                </c:pt>
                <c:pt idx="55">
                  <c:v>-39.37468333333333</c:v>
                </c:pt>
                <c:pt idx="56">
                  <c:v>-39.19001666666666</c:v>
                </c:pt>
                <c:pt idx="57">
                  <c:v>-38.99536666666667</c:v>
                </c:pt>
                <c:pt idx="58">
                  <c:v>-38.97675</c:v>
                </c:pt>
                <c:pt idx="59">
                  <c:v>-38.68596666666667</c:v>
                </c:pt>
                <c:pt idx="60">
                  <c:v>-37.7526</c:v>
                </c:pt>
                <c:pt idx="61">
                  <c:v>-36.81178333333333</c:v>
                </c:pt>
                <c:pt idx="62">
                  <c:v>-35.99825</c:v>
                </c:pt>
                <c:pt idx="63">
                  <c:v>-35.18221666666667</c:v>
                </c:pt>
                <c:pt idx="64">
                  <c:v>-35.09736666666667</c:v>
                </c:pt>
                <c:pt idx="65">
                  <c:v>-34.91768333333334</c:v>
                </c:pt>
                <c:pt idx="66">
                  <c:v>-34.44105</c:v>
                </c:pt>
                <c:pt idx="69">
                  <c:v>-40.55715</c:v>
                </c:pt>
                <c:pt idx="70">
                  <c:v>-40.5322</c:v>
                </c:pt>
                <c:pt idx="71">
                  <c:v>-40.61205</c:v>
                </c:pt>
                <c:pt idx="72">
                  <c:v>-40.72685</c:v>
                </c:pt>
                <c:pt idx="73">
                  <c:v>-40.82595</c:v>
                </c:pt>
                <c:pt idx="74">
                  <c:v>-40.77675</c:v>
                </c:pt>
                <c:pt idx="75">
                  <c:v>-40.96141666666666</c:v>
                </c:pt>
                <c:pt idx="76">
                  <c:v>-41.01631666666667</c:v>
                </c:pt>
                <c:pt idx="77">
                  <c:v>-41.26588333333333</c:v>
                </c:pt>
                <c:pt idx="78">
                  <c:v>-41.33515</c:v>
                </c:pt>
                <c:pt idx="79">
                  <c:v>-40.93148333333333</c:v>
                </c:pt>
                <c:pt idx="80">
                  <c:v>-40.8117</c:v>
                </c:pt>
                <c:pt idx="81">
                  <c:v>-40.68691666666667</c:v>
                </c:pt>
                <c:pt idx="82">
                  <c:v>-40.88655</c:v>
                </c:pt>
                <c:pt idx="83">
                  <c:v>-41.10116666666666</c:v>
                </c:pt>
                <c:pt idx="84">
                  <c:v>-41.35571666666667</c:v>
                </c:pt>
                <c:pt idx="85">
                  <c:v>-41.3058</c:v>
                </c:pt>
                <c:pt idx="86">
                  <c:v>-41.45553333333334</c:v>
                </c:pt>
                <c:pt idx="87">
                  <c:v>-41.56533333333333</c:v>
                </c:pt>
                <c:pt idx="88">
                  <c:v>-41.76996666666667</c:v>
                </c:pt>
                <c:pt idx="89">
                  <c:v>-42.49568333333333</c:v>
                </c:pt>
                <c:pt idx="90">
                  <c:v>-42.90903333333333</c:v>
                </c:pt>
                <c:pt idx="91">
                  <c:v>-43.05516666666666</c:v>
                </c:pt>
                <c:pt idx="92">
                  <c:v>-43.13003333333333</c:v>
                </c:pt>
                <c:pt idx="93">
                  <c:v>-43.3721</c:v>
                </c:pt>
                <c:pt idx="94">
                  <c:v>-43.55176666666667</c:v>
                </c:pt>
                <c:pt idx="95">
                  <c:v>-43.68153333333333</c:v>
                </c:pt>
                <c:pt idx="96">
                  <c:v>-43.79135</c:v>
                </c:pt>
                <c:pt idx="97">
                  <c:v>-43.89116666666666</c:v>
                </c:pt>
                <c:pt idx="98">
                  <c:v>-43.89116666666666</c:v>
                </c:pt>
                <c:pt idx="99">
                  <c:v>-43.82128333333333</c:v>
                </c:pt>
                <c:pt idx="100">
                  <c:v>-43.85623333333334</c:v>
                </c:pt>
                <c:pt idx="101">
                  <c:v>-44.2392</c:v>
                </c:pt>
                <c:pt idx="102">
                  <c:v>-44.38818333333333</c:v>
                </c:pt>
                <c:pt idx="103">
                  <c:v>-44.58216666666667</c:v>
                </c:pt>
                <c:pt idx="104">
                  <c:v>-44.9318</c:v>
                </c:pt>
                <c:pt idx="105">
                  <c:v>-45.17136666666666</c:v>
                </c:pt>
                <c:pt idx="106">
                  <c:v>-45.34661666666667</c:v>
                </c:pt>
                <c:pt idx="107">
                  <c:v>-45.38098333333333</c:v>
                </c:pt>
                <c:pt idx="108">
                  <c:v>-45.74026666666666</c:v>
                </c:pt>
                <c:pt idx="109">
                  <c:v>-45.79525</c:v>
                </c:pt>
                <c:pt idx="110">
                  <c:v>-45.8801</c:v>
                </c:pt>
                <c:pt idx="111">
                  <c:v>-45.94996666666667</c:v>
                </c:pt>
                <c:pt idx="112">
                  <c:v>-46.06476666666666</c:v>
                </c:pt>
                <c:pt idx="113">
                  <c:v>-46.14961666666667</c:v>
                </c:pt>
                <c:pt idx="114">
                  <c:v>-46.32608333333334</c:v>
                </c:pt>
                <c:pt idx="115">
                  <c:v>-46.46405</c:v>
                </c:pt>
                <c:pt idx="116">
                  <c:v>-46.58383333333333</c:v>
                </c:pt>
                <c:pt idx="117">
                  <c:v>-46.66868333333333</c:v>
                </c:pt>
                <c:pt idx="118">
                  <c:v>-46.64871666666667</c:v>
                </c:pt>
                <c:pt idx="119">
                  <c:v>-46.57135</c:v>
                </c:pt>
                <c:pt idx="120">
                  <c:v>-46.59651666666667</c:v>
                </c:pt>
                <c:pt idx="121">
                  <c:v>-46.34675</c:v>
                </c:pt>
                <c:pt idx="122">
                  <c:v>-46.38668333333333</c:v>
                </c:pt>
                <c:pt idx="123">
                  <c:v>-46.25691666666667</c:v>
                </c:pt>
                <c:pt idx="124">
                  <c:v>-46.13213333333333</c:v>
                </c:pt>
                <c:pt idx="125">
                  <c:v>-46.24693333333333</c:v>
                </c:pt>
                <c:pt idx="126">
                  <c:v>-46.20201666666667</c:v>
                </c:pt>
                <c:pt idx="127">
                  <c:v>-45.93748333333333</c:v>
                </c:pt>
                <c:pt idx="128">
                  <c:v>-45.67795</c:v>
                </c:pt>
                <c:pt idx="129">
                  <c:v>-45.58313333333334</c:v>
                </c:pt>
                <c:pt idx="130">
                  <c:v>-45.23625</c:v>
                </c:pt>
                <c:pt idx="131">
                  <c:v>-44.00346666666667</c:v>
                </c:pt>
                <c:pt idx="132">
                  <c:v>-43.98848333333333</c:v>
                </c:pt>
                <c:pt idx="133">
                  <c:v>-43.7182</c:v>
                </c:pt>
                <c:pt idx="134">
                  <c:v>-43.5776</c:v>
                </c:pt>
                <c:pt idx="135">
                  <c:v>-42.55405</c:v>
                </c:pt>
                <c:pt idx="136">
                  <c:v>-41.7575</c:v>
                </c:pt>
                <c:pt idx="137">
                  <c:v>-41.72755</c:v>
                </c:pt>
                <c:pt idx="138">
                  <c:v>-41.35571666666667</c:v>
                </c:pt>
                <c:pt idx="139">
                  <c:v>-40.88656666666667</c:v>
                </c:pt>
                <c:pt idx="140">
                  <c:v>-40.76676666666667</c:v>
                </c:pt>
                <c:pt idx="141">
                  <c:v>-40.49725</c:v>
                </c:pt>
                <c:pt idx="142">
                  <c:v>-40.55715</c:v>
                </c:pt>
                <c:pt idx="145">
                  <c:v>-47.29421666666666</c:v>
                </c:pt>
                <c:pt idx="146">
                  <c:v>-47.20936666666667</c:v>
                </c:pt>
                <c:pt idx="147">
                  <c:v>-47.15946666666667</c:v>
                </c:pt>
                <c:pt idx="148">
                  <c:v>-47.06463333333333</c:v>
                </c:pt>
                <c:pt idx="149">
                  <c:v>-47.03968333333334</c:v>
                </c:pt>
                <c:pt idx="150">
                  <c:v>-46.93985</c:v>
                </c:pt>
                <c:pt idx="151">
                  <c:v>-46.9199</c:v>
                </c:pt>
                <c:pt idx="152">
                  <c:v>-46.80011666666667</c:v>
                </c:pt>
                <c:pt idx="153">
                  <c:v>-46.70028333333333</c:v>
                </c:pt>
                <c:pt idx="154">
                  <c:v>-46.68031666666667</c:v>
                </c:pt>
                <c:pt idx="155">
                  <c:v>-46.89993333333334</c:v>
                </c:pt>
                <c:pt idx="156">
                  <c:v>-46.88995</c:v>
                </c:pt>
                <c:pt idx="157">
                  <c:v>-46.97978333333333</c:v>
                </c:pt>
                <c:pt idx="158">
                  <c:v>-46.93985</c:v>
                </c:pt>
                <c:pt idx="159">
                  <c:v>-47.06463333333333</c:v>
                </c:pt>
                <c:pt idx="160">
                  <c:v>-47.12453333333333</c:v>
                </c:pt>
                <c:pt idx="161">
                  <c:v>-47.1395</c:v>
                </c:pt>
                <c:pt idx="162">
                  <c:v>-47.18441666666666</c:v>
                </c:pt>
                <c:pt idx="163">
                  <c:v>-47.15946666666667</c:v>
                </c:pt>
                <c:pt idx="164">
                  <c:v>-47.26926666666667</c:v>
                </c:pt>
                <c:pt idx="165">
                  <c:v>-47.29421666666666</c:v>
                </c:pt>
                <c:pt idx="168">
                  <c:v>-36.22076666666667</c:v>
                </c:pt>
                <c:pt idx="169">
                  <c:v>-36.04108333333333</c:v>
                </c:pt>
                <c:pt idx="170">
                  <c:v>-36.34055</c:v>
                </c:pt>
                <c:pt idx="171">
                  <c:v>-36.22076666666667</c:v>
                </c:pt>
              </c:numCache>
            </c:numRef>
          </c:yVal>
          <c:smooth val="0"/>
        </c:ser>
        <c:ser>
          <c:idx val="16"/>
          <c:order val="2"/>
          <c:tx>
            <c:v>Stations</c:v>
          </c:tx>
          <c:spPr>
            <a:ln w="28575">
              <a:noFill/>
            </a:ln>
          </c:spPr>
          <c:marker>
            <c:symbol val="circle"/>
            <c:size val="5"/>
            <c:spPr>
              <a:solidFill>
                <a:schemeClr val="bg1"/>
              </a:solidFill>
              <a:ln w="19050">
                <a:solidFill>
                  <a:schemeClr val="tx1"/>
                </a:solidFill>
              </a:ln>
            </c:spPr>
          </c:marker>
          <c:dLbls>
            <c:dLbl>
              <c:idx val="0"/>
              <c:layout/>
              <c:tx>
                <c:strRef>
                  <c:f>Nowcasting!$AE$4</c:f>
                  <c:strCache>
                    <c:ptCount val="1"/>
                    <c:pt idx="0">
                      <c:v>Hck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
              <c:layout/>
              <c:tx>
                <c:strRef>
                  <c:f>Nowcasting!$AE$5</c:f>
                  <c:strCache>
                    <c:ptCount val="1"/>
                    <c:pt idx="0">
                      <c:v>Wht</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
              <c:layout/>
              <c:tx>
                <c:strRef>
                  <c:f>Nowcasting!$AE$6</c:f>
                  <c:strCache>
                    <c:ptCount val="1"/>
                    <c:pt idx="0">
                      <c:v>Slp</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
              <c:layout/>
              <c:tx>
                <c:strRef>
                  <c:f>Nowcasting!$AE$7</c:f>
                  <c:strCache>
                    <c:ptCount val="1"/>
                    <c:pt idx="0">
                      <c:v>Chn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
              <c:layout/>
              <c:tx>
                <c:strRef>
                  <c:f>Nowcasting!$AE$8</c:f>
                  <c:strCache>
                    <c:ptCount val="1"/>
                    <c:pt idx="0">
                      <c:v>Trt</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5"/>
              <c:layout/>
              <c:tx>
                <c:strRef>
                  <c:f>Nowcasting!$AE$9</c:f>
                  <c:strCache>
                    <c:ptCount val="1"/>
                    <c:pt idx="0">
                      <c:v>Ben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6"/>
              <c:layout/>
              <c:tx>
                <c:strRef>
                  <c:f>Nowcasting!$AE$10</c:f>
                  <c:strCache>
                    <c:ptCount val="1"/>
                    <c:pt idx="0">
                      <c:v>Tmk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7"/>
              <c:layout/>
              <c:tx>
                <c:strRef>
                  <c:f>Nowcasting!$AE$11</c:f>
                  <c:strCache>
                    <c:ptCount val="1"/>
                    <c:pt idx="0">
                      <c:v>Kpr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8"/>
              <c:layout/>
              <c:tx>
                <c:strRef>
                  <c:f>Nowcasting!$AE$12</c:f>
                  <c:strCache>
                    <c:ptCount val="1"/>
                    <c:pt idx="0">
                      <c:v>Mnk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9"/>
              <c:layout/>
              <c:tx>
                <c:strRef>
                  <c:f>Nowcasting!$AE$13</c:f>
                  <c:strCache>
                    <c:ptCount val="1"/>
                    <c:pt idx="0">
                      <c:v>Hkg</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0"/>
              <c:layout/>
              <c:tx>
                <c:strRef>
                  <c:f>Nowcasting!$AE$14</c:f>
                  <c:strCache>
                    <c:ptCount val="1"/>
                    <c:pt idx="0">
                      <c:v>Ttk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1"/>
              <c:layout/>
              <c:tx>
                <c:strRef>
                  <c:f>Nowcasting!$AE$15</c:f>
                  <c:strCache>
                    <c:ptCount val="1"/>
                    <c:pt idx="0">
                      <c:v>Mcr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2"/>
              <c:layout/>
              <c:tx>
                <c:strRef>
                  <c:f>Nowcasting!$AE$16</c:f>
                  <c:strCache>
                    <c:ptCount val="1"/>
                    <c:pt idx="0">
                      <c:v>BoI</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3"/>
              <c:layout/>
              <c:tx>
                <c:strRef>
                  <c:f>Nowcasting!$AE$17</c:f>
                  <c:strCache>
                    <c:ptCount val="1"/>
                    <c:pt idx="0">
                      <c:v>Krk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4"/>
              <c:layout/>
              <c:tx>
                <c:strRef>
                  <c:f>Nowcasting!$AE$18</c:f>
                  <c:strCache>
                    <c:ptCount val="1"/>
                    <c:pt idx="0">
                      <c:v>Mkh</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5"/>
              <c:layout/>
              <c:tx>
                <c:strRef>
                  <c:f>Nowcasting!$AE$19</c:f>
                  <c:strCache>
                    <c:ptCount val="1"/>
                    <c:pt idx="0">
                      <c:v>Rng</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6"/>
              <c:layout/>
              <c:tx>
                <c:strRef>
                  <c:f>Nowcasting!$AE$20</c:f>
                  <c:strCache>
                    <c:ptCount val="1"/>
                    <c:pt idx="0">
                      <c:v>Npr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7"/>
              <c:layout/>
              <c:tx>
                <c:strRef>
                  <c:f>Nowcasting!$AE$21</c:f>
                  <c:strCache>
                    <c:ptCount val="1"/>
                    <c:pt idx="0">
                      <c:v>Csp</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8"/>
              <c:layout/>
              <c:tx>
                <c:strRef>
                  <c:f>Nowcasting!$AE$22</c:f>
                  <c:strCache>
                    <c:ptCount val="1"/>
                    <c:pt idx="0">
                      <c:v>Mah</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19"/>
              <c:layout/>
              <c:tx>
                <c:strRef>
                  <c:f>Nowcasting!$AE$23</c:f>
                  <c:strCache>
                    <c:ptCount val="1"/>
                    <c:pt idx="0">
                      <c:v>Kdn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0"/>
              <c:layout/>
              <c:tx>
                <c:strRef>
                  <c:f>Nowcasting!$AE$24</c:f>
                  <c:strCache>
                    <c:ptCount val="1"/>
                    <c:pt idx="0">
                      <c:v>Tng</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1"/>
              <c:layout/>
              <c:tx>
                <c:strRef>
                  <c:f>Nowcasting!$AE$25</c:f>
                  <c:strCache>
                    <c:ptCount val="1"/>
                    <c:pt idx="0">
                      <c:v>Lyl</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2"/>
              <c:layout/>
              <c:tx>
                <c:strRef>
                  <c:f>Nowcasting!$AE$26</c:f>
                  <c:strCache>
                    <c:ptCount val="1"/>
                    <c:pt idx="0">
                      <c:v>Wng</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3"/>
              <c:layout/>
              <c:tx>
                <c:strRef>
                  <c:f>Nowcasting!$AE$27</c:f>
                  <c:strCache>
                    <c:ptCount val="1"/>
                    <c:pt idx="0">
                      <c:v>Prp</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4"/>
              <c:layout/>
              <c:tx>
                <c:strRef>
                  <c:f>Nowcasting!$AE$28</c:f>
                  <c:strCache>
                    <c:ptCount val="1"/>
                    <c:pt idx="0">
                      <c:v>Bro</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5"/>
              <c:layout/>
              <c:tx>
                <c:strRef>
                  <c:f>Nowcasting!$AE$29</c:f>
                  <c:strCache>
                    <c:ptCount val="1"/>
                    <c:pt idx="0">
                      <c:v>Man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6"/>
              <c:layout/>
              <c:tx>
                <c:strRef>
                  <c:f>Nowcasting!$AE$30</c:f>
                  <c:strCache>
                    <c:ptCount val="1"/>
                    <c:pt idx="0">
                      <c:v>Krr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7"/>
              <c:layout/>
              <c:tx>
                <c:strRef>
                  <c:f>Nowcasting!$AE$31</c:f>
                  <c:strCache>
                    <c:ptCount val="1"/>
                    <c:pt idx="0">
                      <c:v>Stp</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8"/>
              <c:layout/>
              <c:tx>
                <c:strRef>
                  <c:f>Nowcasting!$AE$32</c:f>
                  <c:strCache>
                    <c:ptCount val="1"/>
                    <c:pt idx="0">
                      <c:v>Cmb</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29"/>
              <c:layout/>
              <c:tx>
                <c:strRef>
                  <c:f>Nowcasting!$AE$33</c:f>
                  <c:strCache>
                    <c:ptCount val="1"/>
                    <c:pt idx="0">
                      <c:v>Frw</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0"/>
              <c:layout/>
              <c:tx>
                <c:strRef>
                  <c:f>Nowcasting!$AE$34</c:f>
                  <c:strCache>
                    <c:ptCount val="1"/>
                    <c:pt idx="0">
                      <c:v>Spr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1"/>
              <c:layout/>
              <c:tx>
                <c:strRef>
                  <c:f>Nowcasting!$AE$35</c:f>
                  <c:strCache>
                    <c:ptCount val="1"/>
                    <c:pt idx="0">
                      <c:v>Nls</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2"/>
              <c:layout/>
              <c:tx>
                <c:strRef>
                  <c:f>Nowcasting!$AE$36</c:f>
                  <c:strCache>
                    <c:ptCount val="1"/>
                    <c:pt idx="0">
                      <c:v>Hwr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3"/>
              <c:layout/>
              <c:tx>
                <c:strRef>
                  <c:f>Nowcasting!$AE$37</c:f>
                  <c:strCache>
                    <c:ptCount val="1"/>
                    <c:pt idx="0">
                      <c:v>Ltl</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4"/>
              <c:layout/>
              <c:tx>
                <c:strRef>
                  <c:f>Nowcasting!$AE$38</c:f>
                  <c:strCache>
                    <c:ptCount val="1"/>
                    <c:pt idx="0">
                      <c:v>NBr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5"/>
              <c:layout/>
              <c:tx>
                <c:strRef>
                  <c:f>Nowcasting!$AE$39</c:f>
                  <c:strCache>
                    <c:ptCount val="1"/>
                    <c:pt idx="0">
                      <c:v>Kkr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6"/>
              <c:layout/>
              <c:tx>
                <c:strRef>
                  <c:f>Nowcasting!$AE$40</c:f>
                  <c:strCache>
                    <c:ptCount val="1"/>
                    <c:pt idx="0">
                      <c:v>LBn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7"/>
              <c:layout/>
              <c:tx>
                <c:strRef>
                  <c:f>Nowcasting!$AE$41</c:f>
                  <c:strCache>
                    <c:ptCount val="1"/>
                    <c:pt idx="0">
                      <c:v>Tmr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8"/>
              <c:layout/>
              <c:tx>
                <c:strRef>
                  <c:f>Nowcasting!$AE$42</c:f>
                  <c:strCache>
                    <c:ptCount val="1"/>
                    <c:pt idx="0">
                      <c:v>Ngt</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39"/>
              <c:layout/>
              <c:tx>
                <c:strRef>
                  <c:f>Nowcasting!$AE$43</c:f>
                  <c:strCache>
                    <c:ptCount val="1"/>
                    <c:pt idx="0">
                      <c:v>Got</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0"/>
              <c:layout/>
              <c:tx>
                <c:strRef>
                  <c:f>Nowcasting!$AE$44</c:f>
                  <c:strCache>
                    <c:ptCount val="1"/>
                    <c:pt idx="0">
                      <c:v>Twn</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1"/>
              <c:layout/>
              <c:tx>
                <c:strRef>
                  <c:f>Nowcasting!$AE$45</c:f>
                  <c:strCache>
                    <c:ptCount val="1"/>
                    <c:pt idx="0">
                      <c:v>Tra</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2"/>
              <c:layout/>
              <c:tx>
                <c:strRef>
                  <c:f>Nowcasting!$AE$46</c:f>
                  <c:strCache>
                    <c:ptCount val="1"/>
                    <c:pt idx="0">
                      <c:v>Mrk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3"/>
              <c:layout/>
              <c:tx>
                <c:strRef>
                  <c:f>Nowcasting!$AE$47</c:f>
                  <c:strCache>
                    <c:ptCount val="1"/>
                    <c:pt idx="0">
                      <c:v>Rpk</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4"/>
              <c:layout/>
              <c:tx>
                <c:strRef>
                  <c:f>Nowcasting!$AE$48</c:f>
                  <c:strCache>
                    <c:ptCount val="1"/>
                    <c:pt idx="0">
                      <c:v>Ctr</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5"/>
              <c:layout/>
              <c:tx>
                <c:strRef>
                  <c:f>Nowcasting!$AE$49</c:f>
                  <c:strCache>
                    <c:ptCount val="1"/>
                    <c:pt idx="0">
                      <c:v>SWC</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dLbl>
              <c:idx val="46"/>
              <c:layout/>
              <c:tx>
                <c:strRef>
                  <c:f>Nowcasting!$AE$50</c:f>
                  <c:strCache>
                    <c:ptCount val="1"/>
                    <c:pt idx="0">
                      <c:v>Psg</c:v>
                    </c:pt>
                  </c:strCache>
                </c:strRef>
              </c:tx>
              <c:spPr/>
              <c:txPr>
                <a:bodyPr/>
                <a:lstStyle/>
                <a:p>
                  <a:pPr>
                    <a:defRPr sz="1000" b="0" i="0" strike="noStrike">
                      <a:solidFill>
                        <a:schemeClr val="bg1">
                          <a:lumMod val="50000"/>
                        </a:schemeClr>
                      </a:solidFill>
                      <a:latin typeface="Calibri"/>
                    </a:defRPr>
                  </a:pPr>
                  <a:endParaRPr lang="en-US"/>
                </a:p>
              </c:txPr>
              <c:dLblPos val="l"/>
              <c:showLegendKey val="0"/>
              <c:showVal val="1"/>
              <c:showCatName val="0"/>
              <c:showSerName val="0"/>
              <c:showPercent val="0"/>
              <c:showBubbleSize val="0"/>
            </c:dLbl>
            <c:txPr>
              <a:bodyPr/>
              <a:lstStyle/>
              <a:p>
                <a:pPr>
                  <a:defRPr sz="1000">
                    <a:solidFill>
                      <a:schemeClr val="bg1">
                        <a:lumMod val="50000"/>
                      </a:schemeClr>
                    </a:solidFill>
                  </a:defRPr>
                </a:pPr>
                <a:endParaRPr lang="en-US"/>
              </a:p>
            </c:txPr>
            <c:showLegendKey val="0"/>
            <c:showVal val="1"/>
            <c:showCatName val="0"/>
            <c:showSerName val="0"/>
            <c:showPercent val="0"/>
            <c:showBubbleSize val="0"/>
            <c:showLeaderLines val="0"/>
          </c:dLbls>
          <c:xVal>
            <c:numRef>
              <c:f>Nowcasting!$AL$4:$AL$50</c:f>
              <c:numCache>
                <c:formatCode>General</c:formatCode>
                <c:ptCount val="47"/>
                <c:pt idx="0">
                  <c:v>178.3149666666667</c:v>
                </c:pt>
                <c:pt idx="1">
                  <c:v>177.1924833333333</c:v>
                </c:pt>
                <c:pt idx="2">
                  <c:v>175.9534333333333</c:v>
                </c:pt>
                <c:pt idx="3">
                  <c:v>175.3313333333333</c:v>
                </c:pt>
                <c:pt idx="4">
                  <c:v>174.89745</c:v>
                </c:pt>
                <c:pt idx="5">
                  <c:v>174.8311833333333</c:v>
                </c:pt>
                <c:pt idx="6">
                  <c:v>175.1309166666667</c:v>
                </c:pt>
                <c:pt idx="7">
                  <c:v>174.2357833333333</c:v>
                </c:pt>
                <c:pt idx="8">
                  <c:v>174.5030666666667</c:v>
                </c:pt>
                <c:pt idx="9">
                  <c:v>173.38305</c:v>
                </c:pt>
                <c:pt idx="10">
                  <c:v>174.54615</c:v>
                </c:pt>
                <c:pt idx="11">
                  <c:v>175.8062666666667</c:v>
                </c:pt>
                <c:pt idx="12">
                  <c:v>174.2084</c:v>
                </c:pt>
                <c:pt idx="13">
                  <c:v>173.3971333333333</c:v>
                </c:pt>
                <c:pt idx="14">
                  <c:v>175.1146833333333</c:v>
                </c:pt>
                <c:pt idx="15">
                  <c:v>172.6772666666667</c:v>
                </c:pt>
                <c:pt idx="16">
                  <c:v>176.8672</c:v>
                </c:pt>
                <c:pt idx="17">
                  <c:v>176.23135</c:v>
                </c:pt>
                <c:pt idx="18">
                  <c:v>177.9541333333333</c:v>
                </c:pt>
                <c:pt idx="19">
                  <c:v>177.0912</c:v>
                </c:pt>
                <c:pt idx="20">
                  <c:v>176.62</c:v>
                </c:pt>
                <c:pt idx="21">
                  <c:v>174.8076333333333</c:v>
                </c:pt>
                <c:pt idx="22">
                  <c:v>175.0255166666667</c:v>
                </c:pt>
                <c:pt idx="23">
                  <c:v>174.9918166666667</c:v>
                </c:pt>
                <c:pt idx="24">
                  <c:v>174.4412666666667</c:v>
                </c:pt>
                <c:pt idx="25">
                  <c:v>174.7834666666667</c:v>
                </c:pt>
                <c:pt idx="26">
                  <c:v>174.6510333333333</c:v>
                </c:pt>
                <c:pt idx="27">
                  <c:v>174.0002666666667</c:v>
                </c:pt>
                <c:pt idx="28">
                  <c:v>174.2761166666667</c:v>
                </c:pt>
                <c:pt idx="29">
                  <c:v>173.0089166666667</c:v>
                </c:pt>
                <c:pt idx="30">
                  <c:v>172.9975833333333</c:v>
                </c:pt>
                <c:pt idx="31">
                  <c:v>173.2653</c:v>
                </c:pt>
                <c:pt idx="32">
                  <c:v>174.2847</c:v>
                </c:pt>
                <c:pt idx="33">
                  <c:v>172.70695</c:v>
                </c:pt>
                <c:pt idx="34">
                  <c:v>172.7303833333333</c:v>
                </c:pt>
                <c:pt idx="35">
                  <c:v>173.6955666666667</c:v>
                </c:pt>
                <c:pt idx="36">
                  <c:v>173.1278833333333</c:v>
                </c:pt>
                <c:pt idx="37">
                  <c:v>171.2239833333333</c:v>
                </c:pt>
                <c:pt idx="38">
                  <c:v>169.8187666666667</c:v>
                </c:pt>
                <c:pt idx="39">
                  <c:v>170.6270333333333</c:v>
                </c:pt>
                <c:pt idx="40">
                  <c:v>170.5131333333333</c:v>
                </c:pt>
                <c:pt idx="41">
                  <c:v>170.7288666666667</c:v>
                </c:pt>
                <c:pt idx="42">
                  <c:v>170.8483833333333</c:v>
                </c:pt>
                <c:pt idx="43">
                  <c:v>168.4983333333333</c:v>
                </c:pt>
                <c:pt idx="44">
                  <c:v>167.8439666666667</c:v>
                </c:pt>
                <c:pt idx="45">
                  <c:v>167.4594666666667</c:v>
                </c:pt>
                <c:pt idx="46">
                  <c:v>166.60955</c:v>
                </c:pt>
              </c:numCache>
            </c:numRef>
          </c:xVal>
          <c:yVal>
            <c:numRef>
              <c:f>Nowcasting!$AJ$4:$AJ$50</c:f>
              <c:numCache>
                <c:formatCode>General</c:formatCode>
                <c:ptCount val="47"/>
                <c:pt idx="0">
                  <c:v>-37.55641666666666</c:v>
                </c:pt>
                <c:pt idx="1">
                  <c:v>-37.52603333333333</c:v>
                </c:pt>
                <c:pt idx="2">
                  <c:v>-37.04846666666667</c:v>
                </c:pt>
                <c:pt idx="3">
                  <c:v>-36.42173333333334</c:v>
                </c:pt>
                <c:pt idx="4">
                  <c:v>-36.60576666666667</c:v>
                </c:pt>
                <c:pt idx="5">
                  <c:v>-36.8333</c:v>
                </c:pt>
                <c:pt idx="6">
                  <c:v>-36.8569</c:v>
                </c:pt>
                <c:pt idx="7">
                  <c:v>-36.42878333333334</c:v>
                </c:pt>
                <c:pt idx="8">
                  <c:v>-37.05036666666667</c:v>
                </c:pt>
                <c:pt idx="9">
                  <c:v>-35.54198333333333</c:v>
                </c:pt>
                <c:pt idx="10">
                  <c:v>-35.61161666666667</c:v>
                </c:pt>
                <c:pt idx="11">
                  <c:v>-36.62248333333333</c:v>
                </c:pt>
                <c:pt idx="12">
                  <c:v>-35.19663333333333</c:v>
                </c:pt>
                <c:pt idx="13">
                  <c:v>-34.78296666666667</c:v>
                </c:pt>
                <c:pt idx="14">
                  <c:v>-35.90606666666667</c:v>
                </c:pt>
                <c:pt idx="15">
                  <c:v>-34.42703333333333</c:v>
                </c:pt>
                <c:pt idx="16">
                  <c:v>-39.43688333333333</c:v>
                </c:pt>
                <c:pt idx="17">
                  <c:v>-40.90043333333333</c:v>
                </c:pt>
                <c:pt idx="18">
                  <c:v>-39.09965</c:v>
                </c:pt>
                <c:pt idx="19">
                  <c:v>-39.6452</c:v>
                </c:pt>
                <c:pt idx="20">
                  <c:v>-40.4877</c:v>
                </c:pt>
                <c:pt idx="21">
                  <c:v>-41.33286666666667</c:v>
                </c:pt>
                <c:pt idx="22">
                  <c:v>-39.95963333333334</c:v>
                </c:pt>
                <c:pt idx="23">
                  <c:v>-40.90155</c:v>
                </c:pt>
                <c:pt idx="24">
                  <c:v>-41.10311666666666</c:v>
                </c:pt>
                <c:pt idx="25">
                  <c:v>-41.086</c:v>
                </c:pt>
                <c:pt idx="26">
                  <c:v>-41.34395</c:v>
                </c:pt>
                <c:pt idx="27">
                  <c:v>-40.66538333333333</c:v>
                </c:pt>
                <c:pt idx="28">
                  <c:v>-41.72881666666667</c:v>
                </c:pt>
                <c:pt idx="29">
                  <c:v>-40.54538333333333</c:v>
                </c:pt>
                <c:pt idx="30">
                  <c:v>-40.78193333333333</c:v>
                </c:pt>
                <c:pt idx="31">
                  <c:v>-41.25478333333334</c:v>
                </c:pt>
                <c:pt idx="32">
                  <c:v>-39.58991666666667</c:v>
                </c:pt>
                <c:pt idx="33">
                  <c:v>-43.61183333333334</c:v>
                </c:pt>
                <c:pt idx="34">
                  <c:v>-43.50708333333333</c:v>
                </c:pt>
                <c:pt idx="35">
                  <c:v>-42.42045</c:v>
                </c:pt>
                <c:pt idx="36">
                  <c:v>-43.74515</c:v>
                </c:pt>
                <c:pt idx="37">
                  <c:v>-44.29893333333333</c:v>
                </c:pt>
                <c:pt idx="38">
                  <c:v>-46.44848333333334</c:v>
                </c:pt>
                <c:pt idx="39">
                  <c:v>-45.82598333333333</c:v>
                </c:pt>
                <c:pt idx="40">
                  <c:v>-45.87865</c:v>
                </c:pt>
                <c:pt idx="41">
                  <c:v>-45.77371666666667</c:v>
                </c:pt>
                <c:pt idx="42">
                  <c:v>-45.36186666666666</c:v>
                </c:pt>
                <c:pt idx="43">
                  <c:v>-46.765</c:v>
                </c:pt>
                <c:pt idx="44">
                  <c:v>-46.45998333333333</c:v>
                </c:pt>
                <c:pt idx="45">
                  <c:v>-47.28038333333333</c:v>
                </c:pt>
                <c:pt idx="46">
                  <c:v>-46.15631666666667</c:v>
                </c:pt>
              </c:numCache>
            </c:numRef>
          </c:yVal>
          <c:smooth val="0"/>
        </c:ser>
        <c:ser>
          <c:idx val="3"/>
          <c:order val="3"/>
          <c:tx>
            <c:strRef>
              <c:f>Nowcasting!$BH$3</c:f>
              <c:strCache>
                <c:ptCount val="1"/>
                <c:pt idx="0">
                  <c:v>Peak 0-10 kt</c:v>
                </c:pt>
              </c:strCache>
            </c:strRef>
          </c:tx>
          <c:spPr>
            <a:ln w="19050">
              <a:solidFill>
                <a:schemeClr val="accent1"/>
              </a:solidFill>
              <a:prstDash val="sysDash"/>
            </a:ln>
          </c:spPr>
          <c:marker>
            <c:symbol val="none"/>
          </c:marker>
          <c:xVal>
            <c:numRef>
              <c:f>Nowcasting!$L$63:$L$199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0.0</c:v>
                </c:pt>
                <c:pt idx="13">
                  <c:v>0.0</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Nowcasting!$K$63:$K$199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0.0</c:v>
                </c:pt>
                <c:pt idx="13">
                  <c:v>0.0</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4"/>
          <c:order val="4"/>
          <c:tx>
            <c:strRef>
              <c:f>Nowcasting!$M$61</c:f>
              <c:strCache>
                <c:ptCount val="1"/>
                <c:pt idx="0">
                  <c:v>Peak 10-20 kt</c:v>
                </c:pt>
              </c:strCache>
            </c:strRef>
          </c:tx>
          <c:spPr>
            <a:ln w="19050">
              <a:solidFill>
                <a:schemeClr val="accent3"/>
              </a:solidFill>
              <a:prstDash val="sysDash"/>
            </a:ln>
          </c:spPr>
          <c:marker>
            <c:symbol val="none"/>
          </c:marker>
          <c:xVal>
            <c:numRef>
              <c:f>Nowcasting!$N$63:$N$199</c:f>
              <c:numCache>
                <c:formatCode>General</c:formatCode>
                <c:ptCount val="137"/>
                <c:pt idx="0">
                  <c:v>0.0</c:v>
                </c:pt>
                <c:pt idx="1">
                  <c:v>0.0</c:v>
                </c:pt>
                <c:pt idx="3">
                  <c:v>0.0</c:v>
                </c:pt>
                <c:pt idx="4">
                  <c:v>0.0</c:v>
                </c:pt>
                <c:pt idx="6">
                  <c:v>0.0</c:v>
                </c:pt>
                <c:pt idx="7">
                  <c:v>0.0</c:v>
                </c:pt>
                <c:pt idx="9">
                  <c:v>0.0</c:v>
                </c:pt>
                <c:pt idx="10">
                  <c:v>0.0</c:v>
                </c:pt>
                <c:pt idx="12">
                  <c:v>174.89745</c:v>
                </c:pt>
                <c:pt idx="13">
                  <c:v>174.3991532845084</c:v>
                </c:pt>
                <c:pt idx="15">
                  <c:v>174.8311833333333</c:v>
                </c:pt>
                <c:pt idx="16">
                  <c:v>174.3531489644647</c:v>
                </c:pt>
                <c:pt idx="18">
                  <c:v>0.0</c:v>
                </c:pt>
                <c:pt idx="19">
                  <c:v>0.0</c:v>
                </c:pt>
                <c:pt idx="21">
                  <c:v>0.0</c:v>
                </c:pt>
                <c:pt idx="22">
                  <c:v>0.0</c:v>
                </c:pt>
                <c:pt idx="24">
                  <c:v>0.0</c:v>
                </c:pt>
                <c:pt idx="25">
                  <c:v>0.0</c:v>
                </c:pt>
                <c:pt idx="27">
                  <c:v>173.38305</c:v>
                </c:pt>
                <c:pt idx="28">
                  <c:v>172.6461174457836</c:v>
                </c:pt>
                <c:pt idx="30">
                  <c:v>174.54615</c:v>
                </c:pt>
                <c:pt idx="31">
                  <c:v>173.8832428889202</c:v>
                </c:pt>
                <c:pt idx="33">
                  <c:v>0.0</c:v>
                </c:pt>
                <c:pt idx="34">
                  <c:v>0.0</c:v>
                </c:pt>
                <c:pt idx="36">
                  <c:v>174.2084</c:v>
                </c:pt>
                <c:pt idx="37">
                  <c:v>173.6202412433899</c:v>
                </c:pt>
                <c:pt idx="39">
                  <c:v>173.3971333333333</c:v>
                </c:pt>
                <c:pt idx="40">
                  <c:v>172.7198623667581</c:v>
                </c:pt>
                <c:pt idx="42">
                  <c:v>0.0</c:v>
                </c:pt>
                <c:pt idx="43">
                  <c:v>0.0</c:v>
                </c:pt>
                <c:pt idx="45">
                  <c:v>172.6772666666667</c:v>
                </c:pt>
                <c:pt idx="46">
                  <c:v>172.1490827144343</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Nowcasting!$M$63:$M$199</c:f>
              <c:numCache>
                <c:formatCode>General</c:formatCode>
                <c:ptCount val="137"/>
                <c:pt idx="0">
                  <c:v>0.0</c:v>
                </c:pt>
                <c:pt idx="1">
                  <c:v>0.0</c:v>
                </c:pt>
                <c:pt idx="3">
                  <c:v>0.0</c:v>
                </c:pt>
                <c:pt idx="4">
                  <c:v>0.0</c:v>
                </c:pt>
                <c:pt idx="6">
                  <c:v>0.0</c:v>
                </c:pt>
                <c:pt idx="7">
                  <c:v>0.0</c:v>
                </c:pt>
                <c:pt idx="9">
                  <c:v>0.0</c:v>
                </c:pt>
                <c:pt idx="10">
                  <c:v>0.0</c:v>
                </c:pt>
                <c:pt idx="12">
                  <c:v>-36.60576666666667</c:v>
                </c:pt>
                <c:pt idx="13">
                  <c:v>-36.36541556504198</c:v>
                </c:pt>
                <c:pt idx="15">
                  <c:v>-36.8333</c:v>
                </c:pt>
                <c:pt idx="16">
                  <c:v>-36.62986232279278</c:v>
                </c:pt>
                <c:pt idx="18">
                  <c:v>0.0</c:v>
                </c:pt>
                <c:pt idx="19">
                  <c:v>0.0</c:v>
                </c:pt>
                <c:pt idx="21">
                  <c:v>0.0</c:v>
                </c:pt>
                <c:pt idx="22">
                  <c:v>0.0</c:v>
                </c:pt>
                <c:pt idx="24">
                  <c:v>0.0</c:v>
                </c:pt>
                <c:pt idx="25">
                  <c:v>0.0</c:v>
                </c:pt>
                <c:pt idx="27">
                  <c:v>-35.54198333333333</c:v>
                </c:pt>
                <c:pt idx="28">
                  <c:v>-35.52104363531183</c:v>
                </c:pt>
                <c:pt idx="30">
                  <c:v>-35.61161666666667</c:v>
                </c:pt>
                <c:pt idx="31">
                  <c:v>-35.43650703652086</c:v>
                </c:pt>
                <c:pt idx="33">
                  <c:v>0.0</c:v>
                </c:pt>
                <c:pt idx="34">
                  <c:v>0.0</c:v>
                </c:pt>
                <c:pt idx="36">
                  <c:v>-35.19663333333333</c:v>
                </c:pt>
                <c:pt idx="37">
                  <c:v>-35.05881465542483</c:v>
                </c:pt>
                <c:pt idx="39">
                  <c:v>-34.78296666666667</c:v>
                </c:pt>
                <c:pt idx="40">
                  <c:v>-34.89109176404671</c:v>
                </c:pt>
                <c:pt idx="42">
                  <c:v>0.0</c:v>
                </c:pt>
                <c:pt idx="43">
                  <c:v>0.0</c:v>
                </c:pt>
                <c:pt idx="45">
                  <c:v>-34.42703333333333</c:v>
                </c:pt>
                <c:pt idx="46">
                  <c:v>-34.5942717097878</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5"/>
          <c:order val="5"/>
          <c:tx>
            <c:strRef>
              <c:f>Nowcasting!$O$61</c:f>
              <c:strCache>
                <c:ptCount val="1"/>
                <c:pt idx="0">
                  <c:v>Peak 20-30 kt</c:v>
                </c:pt>
              </c:strCache>
            </c:strRef>
          </c:tx>
          <c:spPr>
            <a:ln w="19050">
              <a:solidFill>
                <a:srgbClr val="FFC000"/>
              </a:solidFill>
              <a:prstDash val="sysDash"/>
            </a:ln>
          </c:spPr>
          <c:marker>
            <c:symbol val="none"/>
          </c:marker>
          <c:xVal>
            <c:numRef>
              <c:f>Nowcasting!$P$63:$P$199</c:f>
              <c:numCache>
                <c:formatCode>General</c:formatCode>
                <c:ptCount val="137"/>
                <c:pt idx="0">
                  <c:v>0.0</c:v>
                </c:pt>
                <c:pt idx="1">
                  <c:v>0.0</c:v>
                </c:pt>
                <c:pt idx="3">
                  <c:v>0.0</c:v>
                </c:pt>
                <c:pt idx="4">
                  <c:v>0.0</c:v>
                </c:pt>
                <c:pt idx="6">
                  <c:v>0.0</c:v>
                </c:pt>
                <c:pt idx="7">
                  <c:v>0.0</c:v>
                </c:pt>
                <c:pt idx="9">
                  <c:v>175.3313333333333</c:v>
                </c:pt>
                <c:pt idx="10">
                  <c:v>174.5193161277667</c:v>
                </c:pt>
                <c:pt idx="12">
                  <c:v>0.0</c:v>
                </c:pt>
                <c:pt idx="13">
                  <c:v>0.0</c:v>
                </c:pt>
                <c:pt idx="15">
                  <c:v>0.0</c:v>
                </c:pt>
                <c:pt idx="16">
                  <c:v>0.0</c:v>
                </c:pt>
                <c:pt idx="18">
                  <c:v>175.1309166666667</c:v>
                </c:pt>
                <c:pt idx="19">
                  <c:v>174.4416666084411</c:v>
                </c:pt>
                <c:pt idx="21">
                  <c:v>0.0</c:v>
                </c:pt>
                <c:pt idx="22">
                  <c:v>0.0</c:v>
                </c:pt>
                <c:pt idx="24">
                  <c:v>174.5030666666667</c:v>
                </c:pt>
                <c:pt idx="25">
                  <c:v>173.6477585242727</c:v>
                </c:pt>
                <c:pt idx="27">
                  <c:v>0.0</c:v>
                </c:pt>
                <c:pt idx="28">
                  <c:v>0.0</c:v>
                </c:pt>
                <c:pt idx="30">
                  <c:v>0.0</c:v>
                </c:pt>
                <c:pt idx="31">
                  <c:v>0.0</c:v>
                </c:pt>
                <c:pt idx="33">
                  <c:v>175.8062666666667</c:v>
                </c:pt>
                <c:pt idx="34">
                  <c:v>175.1517048232897</c:v>
                </c:pt>
                <c:pt idx="36">
                  <c:v>0.0</c:v>
                </c:pt>
                <c:pt idx="37">
                  <c:v>0.0</c:v>
                </c:pt>
                <c:pt idx="39">
                  <c:v>0.0</c:v>
                </c:pt>
                <c:pt idx="40">
                  <c:v>0.0</c:v>
                </c:pt>
                <c:pt idx="42">
                  <c:v>175.1146833333333</c:v>
                </c:pt>
                <c:pt idx="43">
                  <c:v>174.313393104327</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Nowcasting!$O$63:$O$199</c:f>
              <c:numCache>
                <c:formatCode>General</c:formatCode>
                <c:ptCount val="137"/>
                <c:pt idx="0">
                  <c:v>0.0</c:v>
                </c:pt>
                <c:pt idx="1">
                  <c:v>0.0</c:v>
                </c:pt>
                <c:pt idx="3">
                  <c:v>0.0</c:v>
                </c:pt>
                <c:pt idx="4">
                  <c:v>0.0</c:v>
                </c:pt>
                <c:pt idx="6">
                  <c:v>0.0</c:v>
                </c:pt>
                <c:pt idx="7">
                  <c:v>0.0</c:v>
                </c:pt>
                <c:pt idx="9">
                  <c:v>-36.42173333333334</c:v>
                </c:pt>
                <c:pt idx="10">
                  <c:v>-36.08880696685767</c:v>
                </c:pt>
                <c:pt idx="12">
                  <c:v>0.0</c:v>
                </c:pt>
                <c:pt idx="13">
                  <c:v>0.0</c:v>
                </c:pt>
                <c:pt idx="15">
                  <c:v>0.0</c:v>
                </c:pt>
                <c:pt idx="16">
                  <c:v>0.0</c:v>
                </c:pt>
                <c:pt idx="18">
                  <c:v>-36.8569</c:v>
                </c:pt>
                <c:pt idx="19">
                  <c:v>-36.32432858264811</c:v>
                </c:pt>
                <c:pt idx="21">
                  <c:v>0.0</c:v>
                </c:pt>
                <c:pt idx="22">
                  <c:v>0.0</c:v>
                </c:pt>
                <c:pt idx="24">
                  <c:v>-37.05036666666667</c:v>
                </c:pt>
                <c:pt idx="25">
                  <c:v>-36.5723863030408</c:v>
                </c:pt>
                <c:pt idx="27">
                  <c:v>0.0</c:v>
                </c:pt>
                <c:pt idx="28">
                  <c:v>0.0</c:v>
                </c:pt>
                <c:pt idx="30">
                  <c:v>0.0</c:v>
                </c:pt>
                <c:pt idx="31">
                  <c:v>0.0</c:v>
                </c:pt>
                <c:pt idx="33">
                  <c:v>-36.62248333333333</c:v>
                </c:pt>
                <c:pt idx="34">
                  <c:v>-36.2120423497829</c:v>
                </c:pt>
                <c:pt idx="36">
                  <c:v>0.0</c:v>
                </c:pt>
                <c:pt idx="37">
                  <c:v>0.0</c:v>
                </c:pt>
                <c:pt idx="39">
                  <c:v>0.0</c:v>
                </c:pt>
                <c:pt idx="40">
                  <c:v>0.0</c:v>
                </c:pt>
                <c:pt idx="42">
                  <c:v>-35.90606666666667</c:v>
                </c:pt>
                <c:pt idx="43">
                  <c:v>-35.64384205127553</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7"/>
          <c:order val="6"/>
          <c:tx>
            <c:strRef>
              <c:f>Nowcasting!$Q$61</c:f>
              <c:strCache>
                <c:ptCount val="1"/>
                <c:pt idx="0">
                  <c:v>Peak 30+ kt</c:v>
                </c:pt>
              </c:strCache>
            </c:strRef>
          </c:tx>
          <c:spPr>
            <a:ln w="19050">
              <a:solidFill>
                <a:srgbClr val="FF3300"/>
              </a:solidFill>
              <a:prstDash val="sysDash"/>
            </a:ln>
          </c:spPr>
          <c:marker>
            <c:symbol val="none"/>
          </c:marker>
          <c:xVal>
            <c:numRef>
              <c:f>Nowcasting!$R$63:$R$199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Nowcasting!$Q$63:$Q$199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7"/>
          <c:order val="7"/>
          <c:tx>
            <c:strRef>
              <c:f>Nowcasting!$AN$3</c:f>
              <c:strCache>
                <c:ptCount val="1"/>
                <c:pt idx="0">
                  <c:v>Avg 0-10 kt</c:v>
                </c:pt>
              </c:strCache>
            </c:strRef>
          </c:tx>
          <c:spPr>
            <a:ln w="38100">
              <a:solidFill>
                <a:schemeClr val="accent1"/>
              </a:solidFill>
            </a:ln>
          </c:spPr>
          <c:marker>
            <c:symbol val="none"/>
          </c:marker>
          <c:xVal>
            <c:numRef>
              <c:f>Nowcasting!$C$63:$C$199</c:f>
              <c:numCache>
                <c:formatCode>General</c:formatCode>
                <c:ptCount val="137"/>
                <c:pt idx="0">
                  <c:v>178.3149666666667</c:v>
                </c:pt>
                <c:pt idx="1">
                  <c:v>178.3149666666667</c:v>
                </c:pt>
                <c:pt idx="3">
                  <c:v>177.1924833333333</c:v>
                </c:pt>
                <c:pt idx="4">
                  <c:v>177.1924833333333</c:v>
                </c:pt>
                <c:pt idx="6">
                  <c:v>175.9534333333333</c:v>
                </c:pt>
                <c:pt idx="7">
                  <c:v>175.9534333333333</c:v>
                </c:pt>
                <c:pt idx="9">
                  <c:v>0.0</c:v>
                </c:pt>
                <c:pt idx="10">
                  <c:v>0.0</c:v>
                </c:pt>
                <c:pt idx="12">
                  <c:v>174.89745</c:v>
                </c:pt>
                <c:pt idx="13">
                  <c:v>174.577116397184</c:v>
                </c:pt>
                <c:pt idx="15">
                  <c:v>0.0</c:v>
                </c:pt>
                <c:pt idx="16">
                  <c:v>0.0</c:v>
                </c:pt>
                <c:pt idx="18">
                  <c:v>0.0</c:v>
                </c:pt>
                <c:pt idx="19">
                  <c:v>0.0</c:v>
                </c:pt>
                <c:pt idx="21">
                  <c:v>174.2357833333333</c:v>
                </c:pt>
                <c:pt idx="22">
                  <c:v>174.2357833333333</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172.6772666666667</c:v>
                </c:pt>
                <c:pt idx="46">
                  <c:v>172.3377198402316</c:v>
                </c:pt>
                <c:pt idx="48">
                  <c:v>176.8672</c:v>
                </c:pt>
                <c:pt idx="49">
                  <c:v>176.8672</c:v>
                </c:pt>
                <c:pt idx="51">
                  <c:v>176.23135</c:v>
                </c:pt>
                <c:pt idx="52">
                  <c:v>176.23135</c:v>
                </c:pt>
                <c:pt idx="54">
                  <c:v>177.9541333333333</c:v>
                </c:pt>
                <c:pt idx="55">
                  <c:v>177.9541333333333</c:v>
                </c:pt>
                <c:pt idx="57">
                  <c:v>177.0912</c:v>
                </c:pt>
                <c:pt idx="58">
                  <c:v>177.0912</c:v>
                </c:pt>
                <c:pt idx="60">
                  <c:v>176.62</c:v>
                </c:pt>
                <c:pt idx="61">
                  <c:v>176.62</c:v>
                </c:pt>
                <c:pt idx="63">
                  <c:v>174.8076333333333</c:v>
                </c:pt>
                <c:pt idx="64">
                  <c:v>174.8076333333333</c:v>
                </c:pt>
                <c:pt idx="66">
                  <c:v>175.0255166666667</c:v>
                </c:pt>
                <c:pt idx="67">
                  <c:v>175.0255166666667</c:v>
                </c:pt>
                <c:pt idx="69">
                  <c:v>174.9918166666667</c:v>
                </c:pt>
                <c:pt idx="70">
                  <c:v>174.9918166666667</c:v>
                </c:pt>
                <c:pt idx="72">
                  <c:v>174.4412666666667</c:v>
                </c:pt>
                <c:pt idx="73">
                  <c:v>174.4412666666667</c:v>
                </c:pt>
                <c:pt idx="75">
                  <c:v>174.7834666666667</c:v>
                </c:pt>
                <c:pt idx="76">
                  <c:v>174.7834666666667</c:v>
                </c:pt>
                <c:pt idx="78">
                  <c:v>174.6510333333333</c:v>
                </c:pt>
                <c:pt idx="79">
                  <c:v>174.6510333333333</c:v>
                </c:pt>
                <c:pt idx="81">
                  <c:v>174.0002666666667</c:v>
                </c:pt>
                <c:pt idx="82">
                  <c:v>174.0002666666667</c:v>
                </c:pt>
                <c:pt idx="84">
                  <c:v>174.2761166666667</c:v>
                </c:pt>
                <c:pt idx="85">
                  <c:v>174.2761166666667</c:v>
                </c:pt>
                <c:pt idx="87">
                  <c:v>173.0089166666667</c:v>
                </c:pt>
                <c:pt idx="88">
                  <c:v>173.0089166666667</c:v>
                </c:pt>
                <c:pt idx="90">
                  <c:v>172.9975833333333</c:v>
                </c:pt>
                <c:pt idx="91">
                  <c:v>172.9975833333333</c:v>
                </c:pt>
                <c:pt idx="93">
                  <c:v>173.2653</c:v>
                </c:pt>
                <c:pt idx="94">
                  <c:v>173.2653</c:v>
                </c:pt>
                <c:pt idx="96">
                  <c:v>174.2847</c:v>
                </c:pt>
                <c:pt idx="97">
                  <c:v>174.2847</c:v>
                </c:pt>
                <c:pt idx="99">
                  <c:v>172.70695</c:v>
                </c:pt>
                <c:pt idx="100">
                  <c:v>172.70695</c:v>
                </c:pt>
                <c:pt idx="102">
                  <c:v>172.7303833333333</c:v>
                </c:pt>
                <c:pt idx="103">
                  <c:v>172.7303833333333</c:v>
                </c:pt>
                <c:pt idx="105">
                  <c:v>173.6955666666667</c:v>
                </c:pt>
                <c:pt idx="106">
                  <c:v>173.6955666666667</c:v>
                </c:pt>
                <c:pt idx="108">
                  <c:v>173.1278833333333</c:v>
                </c:pt>
                <c:pt idx="109">
                  <c:v>173.1278833333333</c:v>
                </c:pt>
                <c:pt idx="111">
                  <c:v>171.2239833333333</c:v>
                </c:pt>
                <c:pt idx="112">
                  <c:v>171.2239833333333</c:v>
                </c:pt>
                <c:pt idx="114">
                  <c:v>169.8187666666667</c:v>
                </c:pt>
                <c:pt idx="115">
                  <c:v>169.8187666666667</c:v>
                </c:pt>
                <c:pt idx="117">
                  <c:v>170.6270333333333</c:v>
                </c:pt>
                <c:pt idx="118">
                  <c:v>170.6270333333333</c:v>
                </c:pt>
                <c:pt idx="120">
                  <c:v>170.5131333333333</c:v>
                </c:pt>
                <c:pt idx="121">
                  <c:v>170.5131333333333</c:v>
                </c:pt>
                <c:pt idx="123">
                  <c:v>170.7288666666667</c:v>
                </c:pt>
                <c:pt idx="124">
                  <c:v>170.7288666666667</c:v>
                </c:pt>
                <c:pt idx="126">
                  <c:v>170.8483833333333</c:v>
                </c:pt>
                <c:pt idx="127">
                  <c:v>170.8483833333333</c:v>
                </c:pt>
                <c:pt idx="129">
                  <c:v>168.4983333333333</c:v>
                </c:pt>
                <c:pt idx="130">
                  <c:v>168.4983333333333</c:v>
                </c:pt>
                <c:pt idx="132">
                  <c:v>167.8439666666667</c:v>
                </c:pt>
                <c:pt idx="133">
                  <c:v>167.8439666666667</c:v>
                </c:pt>
                <c:pt idx="135">
                  <c:v>167.4594666666667</c:v>
                </c:pt>
                <c:pt idx="136">
                  <c:v>167.4594666666667</c:v>
                </c:pt>
              </c:numCache>
            </c:numRef>
          </c:xVal>
          <c:yVal>
            <c:numRef>
              <c:f>Nowcasting!$B$63:$B$199</c:f>
              <c:numCache>
                <c:formatCode>General</c:formatCode>
                <c:ptCount val="137"/>
                <c:pt idx="0">
                  <c:v>-37.55641666666666</c:v>
                </c:pt>
                <c:pt idx="1">
                  <c:v>-37.55641666666666</c:v>
                </c:pt>
                <c:pt idx="3">
                  <c:v>-37.52603333333333</c:v>
                </c:pt>
                <c:pt idx="4">
                  <c:v>-37.52603333333333</c:v>
                </c:pt>
                <c:pt idx="6">
                  <c:v>-37.04846666666667</c:v>
                </c:pt>
                <c:pt idx="7">
                  <c:v>-37.04846666666667</c:v>
                </c:pt>
                <c:pt idx="9">
                  <c:v>0.0</c:v>
                </c:pt>
                <c:pt idx="10">
                  <c:v>0.0</c:v>
                </c:pt>
                <c:pt idx="12">
                  <c:v>-36.60576666666667</c:v>
                </c:pt>
                <c:pt idx="13">
                  <c:v>-36.45125524419365</c:v>
                </c:pt>
                <c:pt idx="15">
                  <c:v>0.0</c:v>
                </c:pt>
                <c:pt idx="16">
                  <c:v>0.0</c:v>
                </c:pt>
                <c:pt idx="18">
                  <c:v>0.0</c:v>
                </c:pt>
                <c:pt idx="19">
                  <c:v>0.0</c:v>
                </c:pt>
                <c:pt idx="21">
                  <c:v>-36.42878333333334</c:v>
                </c:pt>
                <c:pt idx="22">
                  <c:v>-36.42878333333334</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-34.42703333333333</c:v>
                </c:pt>
                <c:pt idx="46">
                  <c:v>-34.53454371819692</c:v>
                </c:pt>
                <c:pt idx="48">
                  <c:v>-39.43688333333333</c:v>
                </c:pt>
                <c:pt idx="49">
                  <c:v>-39.43688333333333</c:v>
                </c:pt>
                <c:pt idx="51">
                  <c:v>-40.90043333333333</c:v>
                </c:pt>
                <c:pt idx="52">
                  <c:v>-40.90043333333333</c:v>
                </c:pt>
                <c:pt idx="54">
                  <c:v>-39.09965</c:v>
                </c:pt>
                <c:pt idx="55">
                  <c:v>-39.09965</c:v>
                </c:pt>
                <c:pt idx="57">
                  <c:v>-39.6452</c:v>
                </c:pt>
                <c:pt idx="58">
                  <c:v>-39.6452</c:v>
                </c:pt>
                <c:pt idx="60">
                  <c:v>-40.4877</c:v>
                </c:pt>
                <c:pt idx="61">
                  <c:v>-40.4877</c:v>
                </c:pt>
                <c:pt idx="63">
                  <c:v>-41.33286666666667</c:v>
                </c:pt>
                <c:pt idx="64">
                  <c:v>-41.33286666666667</c:v>
                </c:pt>
                <c:pt idx="66">
                  <c:v>-39.95963333333334</c:v>
                </c:pt>
                <c:pt idx="67">
                  <c:v>-39.95963333333334</c:v>
                </c:pt>
                <c:pt idx="69">
                  <c:v>-40.90155</c:v>
                </c:pt>
                <c:pt idx="70">
                  <c:v>-40.90155</c:v>
                </c:pt>
                <c:pt idx="72">
                  <c:v>-41.10311666666666</c:v>
                </c:pt>
                <c:pt idx="73">
                  <c:v>-41.10311666666666</c:v>
                </c:pt>
                <c:pt idx="75">
                  <c:v>-41.086</c:v>
                </c:pt>
                <c:pt idx="76">
                  <c:v>-41.086</c:v>
                </c:pt>
                <c:pt idx="78">
                  <c:v>-41.34395</c:v>
                </c:pt>
                <c:pt idx="79">
                  <c:v>-41.34395</c:v>
                </c:pt>
                <c:pt idx="81">
                  <c:v>-40.66538333333333</c:v>
                </c:pt>
                <c:pt idx="82">
                  <c:v>-40.66538333333333</c:v>
                </c:pt>
                <c:pt idx="84">
                  <c:v>-41.72881666666667</c:v>
                </c:pt>
                <c:pt idx="85">
                  <c:v>-41.72881666666667</c:v>
                </c:pt>
                <c:pt idx="87">
                  <c:v>-40.54538333333333</c:v>
                </c:pt>
                <c:pt idx="88">
                  <c:v>-40.54538333333333</c:v>
                </c:pt>
                <c:pt idx="90">
                  <c:v>-40.78193333333333</c:v>
                </c:pt>
                <c:pt idx="91">
                  <c:v>-40.78193333333333</c:v>
                </c:pt>
                <c:pt idx="93">
                  <c:v>-41.25478333333334</c:v>
                </c:pt>
                <c:pt idx="94">
                  <c:v>-41.25478333333334</c:v>
                </c:pt>
                <c:pt idx="96">
                  <c:v>-39.58991666666667</c:v>
                </c:pt>
                <c:pt idx="97">
                  <c:v>-39.58991666666667</c:v>
                </c:pt>
                <c:pt idx="99">
                  <c:v>-43.61183333333334</c:v>
                </c:pt>
                <c:pt idx="100">
                  <c:v>-43.61183333333334</c:v>
                </c:pt>
                <c:pt idx="102">
                  <c:v>-43.50708333333333</c:v>
                </c:pt>
                <c:pt idx="103">
                  <c:v>-43.50708333333333</c:v>
                </c:pt>
                <c:pt idx="105">
                  <c:v>-42.42045</c:v>
                </c:pt>
                <c:pt idx="106">
                  <c:v>-42.42045</c:v>
                </c:pt>
                <c:pt idx="108">
                  <c:v>-43.74515</c:v>
                </c:pt>
                <c:pt idx="109">
                  <c:v>-43.74515</c:v>
                </c:pt>
                <c:pt idx="111">
                  <c:v>-44.29893333333333</c:v>
                </c:pt>
                <c:pt idx="112">
                  <c:v>-44.29893333333333</c:v>
                </c:pt>
                <c:pt idx="114">
                  <c:v>-46.44848333333334</c:v>
                </c:pt>
                <c:pt idx="115">
                  <c:v>-46.44848333333334</c:v>
                </c:pt>
                <c:pt idx="117">
                  <c:v>-45.82598333333333</c:v>
                </c:pt>
                <c:pt idx="118">
                  <c:v>-45.82598333333333</c:v>
                </c:pt>
                <c:pt idx="120">
                  <c:v>-45.87865</c:v>
                </c:pt>
                <c:pt idx="121">
                  <c:v>-45.87865</c:v>
                </c:pt>
                <c:pt idx="123">
                  <c:v>-45.77371666666667</c:v>
                </c:pt>
                <c:pt idx="124">
                  <c:v>-45.77371666666667</c:v>
                </c:pt>
                <c:pt idx="126">
                  <c:v>-45.36186666666666</c:v>
                </c:pt>
                <c:pt idx="127">
                  <c:v>-45.36186666666666</c:v>
                </c:pt>
                <c:pt idx="129">
                  <c:v>-46.765</c:v>
                </c:pt>
                <c:pt idx="130">
                  <c:v>-46.765</c:v>
                </c:pt>
                <c:pt idx="132">
                  <c:v>-46.45998333333333</c:v>
                </c:pt>
                <c:pt idx="133">
                  <c:v>-46.45998333333333</c:v>
                </c:pt>
                <c:pt idx="135">
                  <c:v>-47.28038333333333</c:v>
                </c:pt>
                <c:pt idx="136">
                  <c:v>-47.28038333333333</c:v>
                </c:pt>
              </c:numCache>
            </c:numRef>
          </c:yVal>
          <c:smooth val="0"/>
        </c:ser>
        <c:ser>
          <c:idx val="0"/>
          <c:order val="8"/>
          <c:tx>
            <c:strRef>
              <c:f>Nowcasting!$AR$3</c:f>
              <c:strCache>
                <c:ptCount val="1"/>
                <c:pt idx="0">
                  <c:v>Avg 10-20 kt</c:v>
                </c:pt>
              </c:strCache>
            </c:strRef>
          </c:tx>
          <c:spPr>
            <a:ln w="38100">
              <a:solidFill>
                <a:schemeClr val="accent3"/>
              </a:solidFill>
            </a:ln>
          </c:spPr>
          <c:marker>
            <c:symbol val="none"/>
          </c:marker>
          <c:xVal>
            <c:numRef>
              <c:f>Nowcasting!$E$63:$E$199</c:f>
              <c:numCache>
                <c:formatCode>General</c:formatCode>
                <c:ptCount val="137"/>
                <c:pt idx="0">
                  <c:v>0.0</c:v>
                </c:pt>
                <c:pt idx="1">
                  <c:v>0.0</c:v>
                </c:pt>
                <c:pt idx="3">
                  <c:v>0.0</c:v>
                </c:pt>
                <c:pt idx="4">
                  <c:v>0.0</c:v>
                </c:pt>
                <c:pt idx="6">
                  <c:v>0.0</c:v>
                </c:pt>
                <c:pt idx="7">
                  <c:v>0.0</c:v>
                </c:pt>
                <c:pt idx="9">
                  <c:v>175.3313333333333</c:v>
                </c:pt>
                <c:pt idx="10">
                  <c:v>174.6669556196879</c:v>
                </c:pt>
                <c:pt idx="12">
                  <c:v>0.0</c:v>
                </c:pt>
                <c:pt idx="13">
                  <c:v>0.0</c:v>
                </c:pt>
                <c:pt idx="15">
                  <c:v>174.8311833333333</c:v>
                </c:pt>
                <c:pt idx="16">
                  <c:v>174.4634645880497</c:v>
                </c:pt>
                <c:pt idx="18">
                  <c:v>175.1309166666667</c:v>
                </c:pt>
                <c:pt idx="19">
                  <c:v>174.6514383652924</c:v>
                </c:pt>
                <c:pt idx="21">
                  <c:v>0.0</c:v>
                </c:pt>
                <c:pt idx="22">
                  <c:v>0.0</c:v>
                </c:pt>
                <c:pt idx="24">
                  <c:v>174.5030666666667</c:v>
                </c:pt>
                <c:pt idx="25">
                  <c:v>173.8530324784472</c:v>
                </c:pt>
                <c:pt idx="27">
                  <c:v>173.38305</c:v>
                </c:pt>
                <c:pt idx="28">
                  <c:v>172.8098802356095</c:v>
                </c:pt>
                <c:pt idx="30">
                  <c:v>174.54615</c:v>
                </c:pt>
                <c:pt idx="31">
                  <c:v>174.1172101045954</c:v>
                </c:pt>
                <c:pt idx="33">
                  <c:v>175.8062666666667</c:v>
                </c:pt>
                <c:pt idx="34">
                  <c:v>175.4462576528093</c:v>
                </c:pt>
                <c:pt idx="36">
                  <c:v>174.2084</c:v>
                </c:pt>
                <c:pt idx="37">
                  <c:v>173.7770835784859</c:v>
                </c:pt>
                <c:pt idx="39">
                  <c:v>173.3971333333333</c:v>
                </c:pt>
                <c:pt idx="40">
                  <c:v>172.8393807726243</c:v>
                </c:pt>
                <c:pt idx="42">
                  <c:v>175.1146833333333</c:v>
                </c:pt>
                <c:pt idx="43">
                  <c:v>174.3897064594704</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Nowcasting!$D$63:$D$199</c:f>
              <c:numCache>
                <c:formatCode>General</c:formatCode>
                <c:ptCount val="137"/>
                <c:pt idx="0">
                  <c:v>0.0</c:v>
                </c:pt>
                <c:pt idx="1">
                  <c:v>0.0</c:v>
                </c:pt>
                <c:pt idx="3">
                  <c:v>0.0</c:v>
                </c:pt>
                <c:pt idx="4">
                  <c:v>0.0</c:v>
                </c:pt>
                <c:pt idx="6">
                  <c:v>0.0</c:v>
                </c:pt>
                <c:pt idx="7">
                  <c:v>0.0</c:v>
                </c:pt>
                <c:pt idx="9">
                  <c:v>-36.42173333333334</c:v>
                </c:pt>
                <c:pt idx="10">
                  <c:v>-36.14933903348961</c:v>
                </c:pt>
                <c:pt idx="12">
                  <c:v>0.0</c:v>
                </c:pt>
                <c:pt idx="13">
                  <c:v>0.0</c:v>
                </c:pt>
                <c:pt idx="15">
                  <c:v>-36.8333</c:v>
                </c:pt>
                <c:pt idx="16">
                  <c:v>-36.67680947907137</c:v>
                </c:pt>
                <c:pt idx="18">
                  <c:v>-36.8569</c:v>
                </c:pt>
                <c:pt idx="19">
                  <c:v>-36.48641553575521</c:v>
                </c:pt>
                <c:pt idx="21">
                  <c:v>0.0</c:v>
                </c:pt>
                <c:pt idx="22">
                  <c:v>0.0</c:v>
                </c:pt>
                <c:pt idx="24">
                  <c:v>-37.05036666666667</c:v>
                </c:pt>
                <c:pt idx="25">
                  <c:v>-36.68710159031101</c:v>
                </c:pt>
                <c:pt idx="27">
                  <c:v>-35.54198333333333</c:v>
                </c:pt>
                <c:pt idx="28">
                  <c:v>-35.52569690153883</c:v>
                </c:pt>
                <c:pt idx="30">
                  <c:v>-35.61161666666667</c:v>
                </c:pt>
                <c:pt idx="31">
                  <c:v>-35.49831043539585</c:v>
                </c:pt>
                <c:pt idx="33">
                  <c:v>-36.62248333333333</c:v>
                </c:pt>
                <c:pt idx="34">
                  <c:v>-36.3967407923806</c:v>
                </c:pt>
                <c:pt idx="36">
                  <c:v>-35.19663333333333</c:v>
                </c:pt>
                <c:pt idx="37">
                  <c:v>-35.0955663028671</c:v>
                </c:pt>
                <c:pt idx="39">
                  <c:v>-34.78296666666667</c:v>
                </c:pt>
                <c:pt idx="40">
                  <c:v>-34.87201086450905</c:v>
                </c:pt>
                <c:pt idx="42">
                  <c:v>-35.90606666666667</c:v>
                </c:pt>
                <c:pt idx="43">
                  <c:v>-35.66881582416992</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1"/>
          <c:order val="9"/>
          <c:tx>
            <c:strRef>
              <c:f>Nowcasting!$AV$3</c:f>
              <c:strCache>
                <c:ptCount val="1"/>
                <c:pt idx="0">
                  <c:v>Avg 20-30 kt</c:v>
                </c:pt>
              </c:strCache>
            </c:strRef>
          </c:tx>
          <c:spPr>
            <a:ln w="38100">
              <a:solidFill>
                <a:srgbClr val="FFC000"/>
              </a:solidFill>
            </a:ln>
          </c:spPr>
          <c:marker>
            <c:symbol val="none"/>
          </c:marker>
          <c:xVal>
            <c:numRef>
              <c:f>Nowcasting!$G$63:$G$199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Nowcasting!$F$63:$F$199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2"/>
          <c:order val="10"/>
          <c:tx>
            <c:strRef>
              <c:f>Nowcasting!$AZ$3</c:f>
              <c:strCache>
                <c:ptCount val="1"/>
                <c:pt idx="0">
                  <c:v>Avg 30+ kt</c:v>
                </c:pt>
              </c:strCache>
            </c:strRef>
          </c:tx>
          <c:spPr>
            <a:ln w="38100">
              <a:solidFill>
                <a:srgbClr val="FF3300"/>
              </a:solidFill>
            </a:ln>
          </c:spPr>
          <c:marker>
            <c:symbol val="none"/>
          </c:marker>
          <c:xVal>
            <c:numRef>
              <c:f>Nowcasting!$I$63:$I$199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xVal>
          <c:yVal>
            <c:numRef>
              <c:f>Nowcasting!$H$63:$H$199</c:f>
              <c:numCache>
                <c:formatCode>General</c:formatCode>
                <c:ptCount val="137"/>
                <c:pt idx="0">
                  <c:v>0.0</c:v>
                </c:pt>
                <c:pt idx="1">
                  <c:v>0.0</c:v>
                </c:pt>
                <c:pt idx="3">
                  <c:v>0.0</c:v>
                </c:pt>
                <c:pt idx="4">
                  <c:v>0.0</c:v>
                </c:pt>
                <c:pt idx="6">
                  <c:v>0.0</c:v>
                </c:pt>
                <c:pt idx="7">
                  <c:v>0.0</c:v>
                </c:pt>
                <c:pt idx="9">
                  <c:v>0.0</c:v>
                </c:pt>
                <c:pt idx="10">
                  <c:v>0.0</c:v>
                </c:pt>
                <c:pt idx="12">
                  <c:v>0.0</c:v>
                </c:pt>
                <c:pt idx="13">
                  <c:v>0.0</c:v>
                </c:pt>
                <c:pt idx="15">
                  <c:v>0.0</c:v>
                </c:pt>
                <c:pt idx="16">
                  <c:v>0.0</c:v>
                </c:pt>
                <c:pt idx="18">
                  <c:v>0.0</c:v>
                </c:pt>
                <c:pt idx="19">
                  <c:v>0.0</c:v>
                </c:pt>
                <c:pt idx="21">
                  <c:v>0.0</c:v>
                </c:pt>
                <c:pt idx="22">
                  <c:v>0.0</c:v>
                </c:pt>
                <c:pt idx="24">
                  <c:v>0.0</c:v>
                </c:pt>
                <c:pt idx="25">
                  <c:v>0.0</c:v>
                </c:pt>
                <c:pt idx="27">
                  <c:v>0.0</c:v>
                </c:pt>
                <c:pt idx="28">
                  <c:v>0.0</c:v>
                </c:pt>
                <c:pt idx="30">
                  <c:v>0.0</c:v>
                </c:pt>
                <c:pt idx="31">
                  <c:v>0.0</c:v>
                </c:pt>
                <c:pt idx="33">
                  <c:v>0.0</c:v>
                </c:pt>
                <c:pt idx="34">
                  <c:v>0.0</c:v>
                </c:pt>
                <c:pt idx="36">
                  <c:v>0.0</c:v>
                </c:pt>
                <c:pt idx="37">
                  <c:v>0.0</c:v>
                </c:pt>
                <c:pt idx="39">
                  <c:v>0.0</c:v>
                </c:pt>
                <c:pt idx="40">
                  <c:v>0.0</c:v>
                </c:pt>
                <c:pt idx="42">
                  <c:v>0.0</c:v>
                </c:pt>
                <c:pt idx="43">
                  <c:v>0.0</c:v>
                </c:pt>
                <c:pt idx="45">
                  <c:v>0.0</c:v>
                </c:pt>
                <c:pt idx="46">
                  <c:v>0.0</c:v>
                </c:pt>
                <c:pt idx="48">
                  <c:v>0.0</c:v>
                </c:pt>
                <c:pt idx="49">
                  <c:v>0.0</c:v>
                </c:pt>
                <c:pt idx="51">
                  <c:v>0.0</c:v>
                </c:pt>
                <c:pt idx="52">
                  <c:v>0.0</c:v>
                </c:pt>
                <c:pt idx="54">
                  <c:v>0.0</c:v>
                </c:pt>
                <c:pt idx="55">
                  <c:v>0.0</c:v>
                </c:pt>
                <c:pt idx="57">
                  <c:v>0.0</c:v>
                </c:pt>
                <c:pt idx="58">
                  <c:v>0.0</c:v>
                </c:pt>
                <c:pt idx="60">
                  <c:v>0.0</c:v>
                </c:pt>
                <c:pt idx="61">
                  <c:v>0.0</c:v>
                </c:pt>
                <c:pt idx="63">
                  <c:v>0.0</c:v>
                </c:pt>
                <c:pt idx="64">
                  <c:v>0.0</c:v>
                </c:pt>
                <c:pt idx="66">
                  <c:v>0.0</c:v>
                </c:pt>
                <c:pt idx="67">
                  <c:v>0.0</c:v>
                </c:pt>
                <c:pt idx="69">
                  <c:v>0.0</c:v>
                </c:pt>
                <c:pt idx="70">
                  <c:v>0.0</c:v>
                </c:pt>
                <c:pt idx="72">
                  <c:v>0.0</c:v>
                </c:pt>
                <c:pt idx="73">
                  <c:v>0.0</c:v>
                </c:pt>
                <c:pt idx="75">
                  <c:v>0.0</c:v>
                </c:pt>
                <c:pt idx="76">
                  <c:v>0.0</c:v>
                </c:pt>
                <c:pt idx="78">
                  <c:v>0.0</c:v>
                </c:pt>
                <c:pt idx="79">
                  <c:v>0.0</c:v>
                </c:pt>
                <c:pt idx="81">
                  <c:v>0.0</c:v>
                </c:pt>
                <c:pt idx="82">
                  <c:v>0.0</c:v>
                </c:pt>
                <c:pt idx="84">
                  <c:v>0.0</c:v>
                </c:pt>
                <c:pt idx="85">
                  <c:v>0.0</c:v>
                </c:pt>
                <c:pt idx="87">
                  <c:v>0.0</c:v>
                </c:pt>
                <c:pt idx="88">
                  <c:v>0.0</c:v>
                </c:pt>
                <c:pt idx="90">
                  <c:v>0.0</c:v>
                </c:pt>
                <c:pt idx="91">
                  <c:v>0.0</c:v>
                </c:pt>
                <c:pt idx="93">
                  <c:v>0.0</c:v>
                </c:pt>
                <c:pt idx="94">
                  <c:v>0.0</c:v>
                </c:pt>
                <c:pt idx="96">
                  <c:v>0.0</c:v>
                </c:pt>
                <c:pt idx="97">
                  <c:v>0.0</c:v>
                </c:pt>
                <c:pt idx="99">
                  <c:v>0.0</c:v>
                </c:pt>
                <c:pt idx="100">
                  <c:v>0.0</c:v>
                </c:pt>
                <c:pt idx="102">
                  <c:v>0.0</c:v>
                </c:pt>
                <c:pt idx="103">
                  <c:v>0.0</c:v>
                </c:pt>
                <c:pt idx="105">
                  <c:v>0.0</c:v>
                </c:pt>
                <c:pt idx="106">
                  <c:v>0.0</c:v>
                </c:pt>
                <c:pt idx="108">
                  <c:v>0.0</c:v>
                </c:pt>
                <c:pt idx="109">
                  <c:v>0.0</c:v>
                </c:pt>
                <c:pt idx="111">
                  <c:v>0.0</c:v>
                </c:pt>
                <c:pt idx="112">
                  <c:v>0.0</c:v>
                </c:pt>
                <c:pt idx="114">
                  <c:v>0.0</c:v>
                </c:pt>
                <c:pt idx="115">
                  <c:v>0.0</c:v>
                </c:pt>
                <c:pt idx="117">
                  <c:v>0.0</c:v>
                </c:pt>
                <c:pt idx="118">
                  <c:v>0.0</c:v>
                </c:pt>
                <c:pt idx="120">
                  <c:v>0.0</c:v>
                </c:pt>
                <c:pt idx="121">
                  <c:v>0.0</c:v>
                </c:pt>
                <c:pt idx="123">
                  <c:v>0.0</c:v>
                </c:pt>
                <c:pt idx="124">
                  <c:v>0.0</c:v>
                </c:pt>
                <c:pt idx="126">
                  <c:v>0.0</c:v>
                </c:pt>
                <c:pt idx="127">
                  <c:v>0.0</c:v>
                </c:pt>
                <c:pt idx="129">
                  <c:v>0.0</c:v>
                </c:pt>
                <c:pt idx="130">
                  <c:v>0.0</c:v>
                </c:pt>
                <c:pt idx="132">
                  <c:v>0.0</c:v>
                </c:pt>
                <c:pt idx="133">
                  <c:v>0.0</c:v>
                </c:pt>
                <c:pt idx="135">
                  <c:v>0.0</c:v>
                </c:pt>
                <c:pt idx="136">
                  <c:v>0.0</c:v>
                </c:pt>
              </c:numCache>
            </c:numRef>
          </c:yVal>
          <c:smooth val="0"/>
        </c:ser>
        <c:ser>
          <c:idx val="8"/>
          <c:order val="11"/>
          <c:tx>
            <c:v>Station-Tx</c:v>
          </c:tx>
          <c:spPr>
            <a:ln w="28575">
              <a:noFill/>
            </a:ln>
          </c:spPr>
          <c:marker>
            <c:symbol val="circle"/>
            <c:size val="10"/>
            <c:spPr>
              <a:noFill/>
              <a:ln w="63500" cmpd="dbl">
                <a:solidFill>
                  <a:srgbClr val="00B050"/>
                </a:solidFill>
              </a:ln>
            </c:spPr>
          </c:marker>
          <c:xVal>
            <c:numRef>
              <c:f>Nowcasting!$AL$2</c:f>
              <c:numCache>
                <c:formatCode>General</c:formatCode>
                <c:ptCount val="1"/>
                <c:pt idx="0">
                  <c:v>174.1236</c:v>
                </c:pt>
              </c:numCache>
            </c:numRef>
          </c:xVal>
          <c:yVal>
            <c:numRef>
              <c:f>Nowcasting!$AJ$2</c:f>
              <c:numCache>
                <c:formatCode>General</c:formatCode>
                <c:ptCount val="1"/>
                <c:pt idx="0">
                  <c:v>-35.15948333333333</c:v>
                </c:pt>
              </c:numCache>
            </c:numRef>
          </c:yVal>
          <c:smooth val="0"/>
        </c:ser>
        <c:dLbls>
          <c:showLegendKey val="0"/>
          <c:showVal val="0"/>
          <c:showCatName val="0"/>
          <c:showSerName val="0"/>
          <c:showPercent val="0"/>
          <c:showBubbleSize val="0"/>
        </c:dLbls>
        <c:axId val="627781384"/>
        <c:axId val="627786600"/>
      </c:scatterChart>
      <c:valAx>
        <c:axId val="627781384"/>
        <c:scaling>
          <c:orientation val="minMax"/>
          <c:max val="180.0"/>
          <c:min val="165.0"/>
        </c:scaling>
        <c:delete val="0"/>
        <c:axPos val="t"/>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7786600"/>
        <c:crosses val="max"/>
        <c:crossBetween val="midCat"/>
        <c:majorUnit val="1.0"/>
        <c:minorUnit val="0.5"/>
      </c:valAx>
      <c:valAx>
        <c:axId val="627786600"/>
        <c:scaling>
          <c:orientation val="minMax"/>
          <c:max val="-34.0"/>
          <c:min val="-48.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lang="fr-FR"/>
            </a:pPr>
            <a:endParaRPr lang="en-US"/>
          </a:p>
        </c:txPr>
        <c:crossAx val="627781384"/>
        <c:crosses val="autoZero"/>
        <c:crossBetween val="midCat"/>
        <c:majorUnit val="1.0"/>
        <c:minorUnit val="0.5"/>
      </c:valAx>
    </c:plotArea>
    <c:plotVisOnly val="0"/>
    <c:dispBlanksAs val="gap"/>
    <c:showDLblsOverMax val="0"/>
  </c:chart>
  <c:txPr>
    <a:bodyPr/>
    <a:lstStyle/>
    <a:p>
      <a:pPr>
        <a:defRPr sz="1100"/>
      </a:pPr>
      <a:endParaRPr lang="en-US"/>
    </a:p>
  </c:txPr>
  <c:printSettings>
    <c:headerFooter/>
    <c:pageMargins b="0.750000000000008" l="0.700000000000001" r="0.700000000000001" t="0.750000000000008"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https://www.paypal.com/cgi-bin/webscr?cmd=_donations&amp;business=69CN37WFAFVBN&amp;lc=CH&amp;item_name=Nicolas%20Remy&amp;currency_code=USD&amp;bn=PP-DonationsBF:btn_donateCC_LG.gif:NonHosted" TargetMode="External"/><Relationship Id="rId2"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 Id="rId3"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14</xdr:row>
      <xdr:rowOff>76200</xdr:rowOff>
    </xdr:from>
    <xdr:to>
      <xdr:col>4</xdr:col>
      <xdr:colOff>1663700</xdr:colOff>
      <xdr:row>17</xdr:row>
      <xdr:rowOff>139700</xdr:rowOff>
    </xdr:to>
    <xdr:pic>
      <xdr:nvPicPr>
        <xdr:cNvPr id="3" name="Picture 2" descr="btn_donateCC_LG.gif">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04000" y="2235200"/>
          <a:ext cx="15494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19049</xdr:colOff>
      <xdr:row>3</xdr:row>
      <xdr:rowOff>19050</xdr:rowOff>
    </xdr:from>
    <xdr:to>
      <xdr:col>17</xdr:col>
      <xdr:colOff>428625</xdr:colOff>
      <xdr:row>46</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xdr:colOff>
      <xdr:row>3</xdr:row>
      <xdr:rowOff>19050</xdr:rowOff>
    </xdr:from>
    <xdr:to>
      <xdr:col>25</xdr:col>
      <xdr:colOff>423862</xdr:colOff>
      <xdr:row>24</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25</xdr:row>
      <xdr:rowOff>28575</xdr:rowOff>
    </xdr:from>
    <xdr:to>
      <xdr:col>25</xdr:col>
      <xdr:colOff>423862</xdr:colOff>
      <xdr:row>47</xdr:row>
      <xdr:rowOff>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xdr:colOff>
      <xdr:row>3</xdr:row>
      <xdr:rowOff>19051</xdr:rowOff>
    </xdr:from>
    <xdr:to>
      <xdr:col>15</xdr:col>
      <xdr:colOff>433388</xdr:colOff>
      <xdr:row>47</xdr:row>
      <xdr:rowOff>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aypal.com/cgi-bin/webscr?cmd=_donations&amp;business=69CN37WFAFVBN&amp;lc=CH&amp;item_name=NZ%2dWeather%2dHelper&amp;amount=10%2e00&amp;currency_code=AUD&amp;bn=PP%2dDonationsBF%3abtn_donateCC_LG%2egif%3aNonHosted" TargetMode="External"/><Relationship Id="rId4" Type="http://schemas.openxmlformats.org/officeDocument/2006/relationships/hyperlink" Target="https://www.paypal.com/cgi-bin/webscr?cmd=_donations&amp;business=69CN37WFAFVBN&amp;lc=CH&amp;item_name=NZ%2dWeather%2dHelper&amp;amount=10%2e00&amp;currency_code=EUR&amp;bn=PP%2dDonationsBF%3abtn_donateCC_LG%2egif%3aNonHosted" TargetMode="External"/><Relationship Id="rId5" Type="http://schemas.openxmlformats.org/officeDocument/2006/relationships/hyperlink" Target="https://www.paypal.com/cgi-bin/webscr?cmd=_donations&amp;business=69CN37WFAFVBN&amp;lc=CH&amp;item_name=NZ%2dWeather%2dHelper&amp;amount=10%2e00&amp;currency_code=GBP&amp;bn=PP%2dDonationsBF%3abtn_donateCC_LG%2egif%3aNonHosted" TargetMode="External"/><Relationship Id="rId6" Type="http://schemas.openxmlformats.org/officeDocument/2006/relationships/hyperlink" Target="http://journal.belle-isle.eu/contact/" TargetMode="External"/><Relationship Id="rId7" Type="http://schemas.openxmlformats.org/officeDocument/2006/relationships/hyperlink" Target="http://journal.belle-isle.eu/downloads/" TargetMode="External"/><Relationship Id="rId8" Type="http://schemas.openxmlformats.org/officeDocument/2006/relationships/hyperlink" Target="http://journal.belle-isle.eu/downloads/" TargetMode="External"/><Relationship Id="rId9" Type="http://schemas.openxmlformats.org/officeDocument/2006/relationships/drawing" Target="../drawings/drawing1.xml"/><Relationship Id="rId1" Type="http://schemas.openxmlformats.org/officeDocument/2006/relationships/hyperlink" Target="https://www.paypal.com/cgi-bin/webscr?cmd=_donations&amp;business=69CN37WFAFVBN&amp;lc=CH&amp;item_name=NZ%2dWeather%2dHelper&amp;amount=10%2e00&amp;currency_code=USD&amp;bn=PP%2dDonationsBF%3abtn_donateCC_LG%2egif%3aNonHosted" TargetMode="External"/><Relationship Id="rId2" Type="http://schemas.openxmlformats.org/officeDocument/2006/relationships/hyperlink" Target="https://www.paypal.com/cgi-bin/webscr?cmd=_donations&amp;business=69CN37WFAFVBN&amp;lc=CH&amp;item_name=NZ%2dWeather%2dHelper&amp;amount=10%2e00&amp;currency_code=NZD&amp;bn=PP%2dDonationsBF%3abtn_donateCC_LG%2egif%3aNonHosted"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sheetPr>
  <dimension ref="A1:G53"/>
  <sheetViews>
    <sheetView tabSelected="1" topLeftCell="A23" workbookViewId="0">
      <selection activeCell="C30" sqref="C30:E30"/>
    </sheetView>
  </sheetViews>
  <sheetFormatPr baseColWidth="10" defaultColWidth="8.83203125" defaultRowHeight="14" x14ac:dyDescent="0"/>
  <cols>
    <col min="1" max="1" width="14.1640625" style="26" customWidth="1"/>
    <col min="2" max="2" width="18.83203125" style="25" customWidth="1"/>
    <col min="3" max="5" width="23.6640625" style="25" customWidth="1"/>
    <col min="6" max="16384" width="8.83203125" style="25"/>
  </cols>
  <sheetData>
    <row r="1" spans="1:7" ht="30" customHeight="1">
      <c r="A1" s="69" t="s">
        <v>629</v>
      </c>
      <c r="B1" s="69"/>
      <c r="C1" s="69"/>
      <c r="D1" s="69"/>
      <c r="E1" s="69"/>
    </row>
    <row r="2" spans="1:7">
      <c r="A2" s="25"/>
    </row>
    <row r="3" spans="1:7">
      <c r="A3" s="32" t="s">
        <v>630</v>
      </c>
      <c r="B3" s="33">
        <v>1</v>
      </c>
      <c r="D3" s="30" t="s">
        <v>631</v>
      </c>
      <c r="E3" s="36">
        <v>41387</v>
      </c>
    </row>
    <row r="4" spans="1:7">
      <c r="A4" s="30" t="s">
        <v>644</v>
      </c>
      <c r="B4" s="34" t="s">
        <v>632</v>
      </c>
      <c r="D4" s="30" t="s">
        <v>645</v>
      </c>
      <c r="E4" s="34" t="s">
        <v>646</v>
      </c>
    </row>
    <row r="5" spans="1:7">
      <c r="A5" s="25"/>
      <c r="B5" s="35" t="s">
        <v>633</v>
      </c>
    </row>
    <row r="6" spans="1:7">
      <c r="A6" s="25"/>
    </row>
    <row r="7" spans="1:7">
      <c r="A7" s="60" t="s">
        <v>718</v>
      </c>
      <c r="B7" s="60"/>
      <c r="C7" s="60"/>
      <c r="D7" s="60"/>
      <c r="E7" s="60"/>
    </row>
    <row r="8" spans="1:7" ht="43" customHeight="1">
      <c r="A8" s="58"/>
      <c r="B8" s="72" t="s">
        <v>719</v>
      </c>
      <c r="C8" s="72"/>
      <c r="D8" s="73" t="s">
        <v>634</v>
      </c>
      <c r="E8" s="73"/>
      <c r="F8" s="59"/>
      <c r="G8" s="59"/>
    </row>
    <row r="9" spans="1:7">
      <c r="A9" s="25"/>
    </row>
    <row r="10" spans="1:7">
      <c r="A10" s="60" t="s">
        <v>717</v>
      </c>
      <c r="B10" s="60"/>
      <c r="C10" s="60"/>
      <c r="D10" s="60"/>
      <c r="E10" s="60"/>
    </row>
    <row r="11" spans="1:7" ht="43" customHeight="1">
      <c r="A11" s="58"/>
      <c r="B11" s="72" t="s">
        <v>720</v>
      </c>
      <c r="C11" s="72"/>
      <c r="D11" s="73" t="s">
        <v>716</v>
      </c>
      <c r="E11" s="73"/>
      <c r="F11" s="59"/>
      <c r="G11" s="59"/>
    </row>
    <row r="12" spans="1:7">
      <c r="A12" s="58"/>
    </row>
    <row r="13" spans="1:7">
      <c r="A13" s="60" t="s">
        <v>647</v>
      </c>
      <c r="B13" s="60"/>
      <c r="C13" s="60"/>
      <c r="D13" s="60"/>
      <c r="E13" s="60"/>
    </row>
    <row r="14" spans="1:7">
      <c r="A14" s="28"/>
      <c r="B14" s="27" t="s">
        <v>636</v>
      </c>
      <c r="C14" s="28"/>
      <c r="D14" s="28"/>
    </row>
    <row r="15" spans="1:7">
      <c r="A15" s="28"/>
      <c r="B15" s="29" t="s">
        <v>637</v>
      </c>
      <c r="C15" s="28"/>
      <c r="D15" s="63" t="s">
        <v>643</v>
      </c>
      <c r="E15" s="62"/>
    </row>
    <row r="16" spans="1:7">
      <c r="A16" s="28"/>
      <c r="B16" s="29" t="s">
        <v>641</v>
      </c>
      <c r="C16" s="28"/>
      <c r="D16" s="63"/>
      <c r="E16" s="62"/>
    </row>
    <row r="17" spans="1:5">
      <c r="A17" s="28"/>
      <c r="B17" s="29" t="s">
        <v>638</v>
      </c>
      <c r="C17" s="28"/>
      <c r="D17" s="63"/>
      <c r="E17" s="62"/>
    </row>
    <row r="18" spans="1:5">
      <c r="A18" s="28"/>
      <c r="B18" s="29" t="s">
        <v>635</v>
      </c>
      <c r="C18" s="28"/>
      <c r="D18" s="63"/>
      <c r="E18" s="62"/>
    </row>
    <row r="19" spans="1:5">
      <c r="A19" s="25"/>
    </row>
    <row r="20" spans="1:5">
      <c r="A20" s="60" t="s">
        <v>639</v>
      </c>
      <c r="B20" s="60"/>
      <c r="C20" s="60"/>
      <c r="D20" s="60"/>
      <c r="E20" s="60"/>
    </row>
    <row r="21" spans="1:5" ht="57" customHeight="1">
      <c r="B21" s="61" t="s">
        <v>628</v>
      </c>
      <c r="C21" s="61"/>
      <c r="D21" s="61"/>
      <c r="E21" s="61"/>
    </row>
    <row r="22" spans="1:5" ht="56" customHeight="1">
      <c r="B22" s="61" t="s">
        <v>648</v>
      </c>
      <c r="C22" s="61"/>
      <c r="D22" s="61"/>
      <c r="E22" s="61"/>
    </row>
    <row r="23" spans="1:5" ht="57" customHeight="1">
      <c r="B23" s="61" t="s">
        <v>721</v>
      </c>
      <c r="C23" s="61"/>
      <c r="D23" s="61"/>
      <c r="E23" s="61"/>
    </row>
    <row r="24" spans="1:5" ht="71" customHeight="1">
      <c r="B24" s="61" t="s">
        <v>650</v>
      </c>
      <c r="C24" s="61"/>
      <c r="D24" s="61"/>
      <c r="E24" s="61"/>
    </row>
    <row r="25" spans="1:5" ht="43" customHeight="1">
      <c r="A25" s="31"/>
      <c r="B25" s="61" t="s">
        <v>657</v>
      </c>
      <c r="C25" s="61"/>
      <c r="D25" s="61"/>
      <c r="E25" s="61"/>
    </row>
    <row r="27" spans="1:5">
      <c r="A27" s="60" t="s">
        <v>640</v>
      </c>
      <c r="B27" s="60"/>
      <c r="C27" s="60"/>
      <c r="D27" s="60"/>
      <c r="E27" s="60"/>
    </row>
    <row r="28" spans="1:5" ht="57" customHeight="1">
      <c r="B28" s="27" t="s">
        <v>649</v>
      </c>
      <c r="C28" s="61" t="s">
        <v>722</v>
      </c>
      <c r="D28" s="61"/>
      <c r="E28" s="61"/>
    </row>
    <row r="29" spans="1:5" ht="85" customHeight="1">
      <c r="B29" s="27" t="s">
        <v>651</v>
      </c>
      <c r="C29" s="61" t="s">
        <v>723</v>
      </c>
      <c r="D29" s="61"/>
      <c r="E29" s="61"/>
    </row>
    <row r="30" spans="1:5" ht="85" customHeight="1">
      <c r="B30" s="27" t="s">
        <v>652</v>
      </c>
      <c r="C30" s="61" t="s">
        <v>724</v>
      </c>
      <c r="D30" s="61"/>
      <c r="E30" s="61"/>
    </row>
    <row r="31" spans="1:5" ht="170" customHeight="1">
      <c r="B31" s="27" t="s">
        <v>653</v>
      </c>
      <c r="C31" s="61" t="s">
        <v>658</v>
      </c>
      <c r="D31" s="61"/>
      <c r="E31" s="61"/>
    </row>
    <row r="32" spans="1:5" ht="170" customHeight="1">
      <c r="B32" s="27" t="s">
        <v>654</v>
      </c>
      <c r="C32" s="61" t="s">
        <v>659</v>
      </c>
      <c r="D32" s="61"/>
      <c r="E32" s="61"/>
    </row>
    <row r="34" spans="1:5">
      <c r="A34" s="60" t="s">
        <v>656</v>
      </c>
      <c r="B34" s="60"/>
      <c r="C34" s="60"/>
      <c r="D34" s="60"/>
      <c r="E34" s="60"/>
    </row>
    <row r="35" spans="1:5">
      <c r="A35" s="31"/>
      <c r="B35" s="25" t="s">
        <v>667</v>
      </c>
      <c r="C35" s="25" t="s">
        <v>660</v>
      </c>
      <c r="D35" s="25" t="s">
        <v>692</v>
      </c>
      <c r="E35" s="25" t="s">
        <v>693</v>
      </c>
    </row>
    <row r="36" spans="1:5">
      <c r="A36" s="58"/>
      <c r="B36" s="25" t="s">
        <v>661</v>
      </c>
      <c r="C36" s="25" t="s">
        <v>662</v>
      </c>
      <c r="D36" s="25" t="s">
        <v>694</v>
      </c>
      <c r="E36" s="25" t="s">
        <v>695</v>
      </c>
    </row>
    <row r="37" spans="1:5">
      <c r="A37" s="58"/>
      <c r="B37" s="25" t="s">
        <v>663</v>
      </c>
      <c r="C37" s="25" t="s">
        <v>664</v>
      </c>
      <c r="D37" s="25" t="s">
        <v>696</v>
      </c>
      <c r="E37" s="25" t="s">
        <v>697</v>
      </c>
    </row>
    <row r="38" spans="1:5">
      <c r="A38" s="58"/>
      <c r="B38" s="25" t="s">
        <v>665</v>
      </c>
      <c r="C38" s="25" t="s">
        <v>666</v>
      </c>
      <c r="D38" s="25" t="s">
        <v>698</v>
      </c>
      <c r="E38" s="25" t="s">
        <v>699</v>
      </c>
    </row>
    <row r="39" spans="1:5">
      <c r="A39" s="58"/>
      <c r="B39" s="25" t="s">
        <v>668</v>
      </c>
      <c r="C39" s="25" t="s">
        <v>669</v>
      </c>
      <c r="D39" s="25" t="s">
        <v>700</v>
      </c>
      <c r="E39" s="25" t="s">
        <v>701</v>
      </c>
    </row>
    <row r="40" spans="1:5">
      <c r="A40" s="58"/>
      <c r="B40" s="25" t="s">
        <v>670</v>
      </c>
      <c r="C40" s="25" t="s">
        <v>671</v>
      </c>
      <c r="D40" s="25" t="s">
        <v>558</v>
      </c>
      <c r="E40" s="25" t="s">
        <v>702</v>
      </c>
    </row>
    <row r="41" spans="1:5">
      <c r="A41" s="58"/>
      <c r="B41" s="25" t="s">
        <v>672</v>
      </c>
      <c r="C41" s="25" t="s">
        <v>673</v>
      </c>
      <c r="D41" s="25" t="s">
        <v>682</v>
      </c>
      <c r="E41" s="25" t="s">
        <v>703</v>
      </c>
    </row>
    <row r="42" spans="1:5">
      <c r="A42" s="58"/>
      <c r="B42" s="25" t="s">
        <v>674</v>
      </c>
      <c r="C42" s="25" t="s">
        <v>675</v>
      </c>
      <c r="D42" s="25" t="s">
        <v>35</v>
      </c>
      <c r="E42" s="25" t="s">
        <v>704</v>
      </c>
    </row>
    <row r="43" spans="1:5">
      <c r="A43" s="58"/>
      <c r="B43" s="25" t="s">
        <v>678</v>
      </c>
      <c r="C43" s="25" t="s">
        <v>679</v>
      </c>
      <c r="D43" s="25" t="s">
        <v>705</v>
      </c>
      <c r="E43" s="25" t="s">
        <v>706</v>
      </c>
    </row>
    <row r="44" spans="1:5">
      <c r="A44" s="58"/>
      <c r="B44" s="25" t="s">
        <v>676</v>
      </c>
      <c r="C44" s="25" t="s">
        <v>677</v>
      </c>
      <c r="D44" s="25" t="s">
        <v>707</v>
      </c>
      <c r="E44" s="25" t="s">
        <v>708</v>
      </c>
    </row>
    <row r="45" spans="1:5">
      <c r="A45" s="58"/>
      <c r="B45" s="25" t="s">
        <v>680</v>
      </c>
      <c r="C45" s="25" t="s">
        <v>681</v>
      </c>
      <c r="D45" s="25" t="s">
        <v>566</v>
      </c>
      <c r="E45" s="25" t="s">
        <v>709</v>
      </c>
    </row>
    <row r="46" spans="1:5">
      <c r="A46" s="58"/>
      <c r="B46" s="25" t="s">
        <v>682</v>
      </c>
      <c r="C46" s="25" t="s">
        <v>683</v>
      </c>
      <c r="D46" s="25" t="s">
        <v>682</v>
      </c>
      <c r="E46" s="25" t="s">
        <v>710</v>
      </c>
    </row>
    <row r="47" spans="1:5">
      <c r="A47" s="58"/>
      <c r="B47" s="25" t="s">
        <v>684</v>
      </c>
      <c r="C47" s="25" t="s">
        <v>685</v>
      </c>
      <c r="D47" s="25" t="s">
        <v>705</v>
      </c>
      <c r="E47" s="25" t="s">
        <v>711</v>
      </c>
    </row>
    <row r="48" spans="1:5">
      <c r="A48" s="58"/>
      <c r="B48" s="25" t="s">
        <v>686</v>
      </c>
      <c r="C48" s="25" t="s">
        <v>687</v>
      </c>
      <c r="D48" s="25" t="s">
        <v>566</v>
      </c>
      <c r="E48" s="25" t="s">
        <v>712</v>
      </c>
    </row>
    <row r="49" spans="1:5">
      <c r="A49" s="58"/>
      <c r="B49" s="25" t="s">
        <v>688</v>
      </c>
      <c r="C49" s="25" t="s">
        <v>689</v>
      </c>
      <c r="D49" s="25" t="s">
        <v>579</v>
      </c>
      <c r="E49" s="25" t="s">
        <v>713</v>
      </c>
    </row>
    <row r="50" spans="1:5">
      <c r="A50" s="58"/>
      <c r="B50" s="25" t="s">
        <v>690</v>
      </c>
      <c r="C50" s="25" t="s">
        <v>691</v>
      </c>
      <c r="D50" s="25" t="s">
        <v>35</v>
      </c>
      <c r="E50" s="25" t="s">
        <v>714</v>
      </c>
    </row>
    <row r="51" spans="1:5">
      <c r="A51" s="31"/>
    </row>
    <row r="52" spans="1:5">
      <c r="A52" s="60" t="s">
        <v>642</v>
      </c>
      <c r="B52" s="60"/>
      <c r="C52" s="60"/>
      <c r="D52" s="60"/>
      <c r="E52" s="60"/>
    </row>
    <row r="53" spans="1:5">
      <c r="B53" s="70">
        <v>1</v>
      </c>
      <c r="C53" s="74">
        <v>41387</v>
      </c>
      <c r="D53" s="71" t="s">
        <v>715</v>
      </c>
      <c r="E53" s="71"/>
    </row>
  </sheetData>
  <sheetProtection sheet="1" objects="1" scenarios="1"/>
  <mergeCells count="25">
    <mergeCell ref="A10:E10"/>
    <mergeCell ref="B11:C11"/>
    <mergeCell ref="D11:E11"/>
    <mergeCell ref="B8:C8"/>
    <mergeCell ref="D8:E8"/>
    <mergeCell ref="D53:E53"/>
    <mergeCell ref="A1:E1"/>
    <mergeCell ref="A13:E13"/>
    <mergeCell ref="A7:E7"/>
    <mergeCell ref="B21:E21"/>
    <mergeCell ref="B22:E22"/>
    <mergeCell ref="E15:E18"/>
    <mergeCell ref="D15:D18"/>
    <mergeCell ref="A20:E20"/>
    <mergeCell ref="A52:E52"/>
    <mergeCell ref="C28:E28"/>
    <mergeCell ref="C29:E29"/>
    <mergeCell ref="C30:E30"/>
    <mergeCell ref="A34:E34"/>
    <mergeCell ref="B25:E25"/>
    <mergeCell ref="C31:E31"/>
    <mergeCell ref="C32:E32"/>
    <mergeCell ref="B23:E23"/>
    <mergeCell ref="A27:E27"/>
    <mergeCell ref="B24:E24"/>
  </mergeCells>
  <hyperlinks>
    <hyperlink ref="B18" r:id="rId1"/>
    <hyperlink ref="B14" r:id="rId2"/>
    <hyperlink ref="B15" r:id="rId3"/>
    <hyperlink ref="B17" r:id="rId4"/>
    <hyperlink ref="B16" r:id="rId5"/>
    <hyperlink ref="B28" location="Schedule!A1" display="Schedules"/>
    <hyperlink ref="B29" location="'Recreational Forecast'!A1" display="Recreational Forecast"/>
    <hyperlink ref="B30" location="'Coastal Forecast'!A1" display="Coastal Forecast"/>
    <hyperlink ref="B31" location="'Coastal Reports'!A1" display="Coastal Reports"/>
    <hyperlink ref="B32" location="Nowcasting!A1" display="Nowcasting"/>
    <hyperlink ref="D11" r:id="rId6"/>
    <hyperlink ref="D8" r:id="rId7"/>
    <hyperlink ref="E8" r:id="rId8" display="http://journal.belle-isle.eu/downloads/"/>
  </hyperlinks>
  <pageMargins left="0.7" right="0.7" top="0.75" bottom="0.75" header="0.3" footer="0.3"/>
  <pageSetup paperSize="9" orientation="portrait" horizontalDpi="4294967292" verticalDpi="4294967292"/>
  <drawing r:id="rId9"/>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E10"/>
  <sheetViews>
    <sheetView workbookViewId="0"/>
  </sheetViews>
  <sheetFormatPr baseColWidth="10" defaultColWidth="8.83203125" defaultRowHeight="14" x14ac:dyDescent="0"/>
  <cols>
    <col min="1" max="1" width="23.83203125" bestFit="1" customWidth="1"/>
    <col min="2" max="2" width="13.33203125" bestFit="1" customWidth="1"/>
    <col min="3" max="3" width="21.5" bestFit="1" customWidth="1"/>
    <col min="4" max="4" width="25.5" bestFit="1" customWidth="1"/>
    <col min="5" max="5" width="24.1640625" bestFit="1" customWidth="1"/>
  </cols>
  <sheetData>
    <row r="1" spans="1:5" s="1" customFormat="1">
      <c r="A1" s="2" t="s">
        <v>14</v>
      </c>
      <c r="B1" s="2" t="s">
        <v>20</v>
      </c>
      <c r="C1" s="2" t="s">
        <v>19</v>
      </c>
      <c r="D1" s="2" t="s">
        <v>16</v>
      </c>
      <c r="E1" s="2" t="s">
        <v>70</v>
      </c>
    </row>
    <row r="2" spans="1:5">
      <c r="A2" t="s">
        <v>24</v>
      </c>
      <c r="B2" s="15" t="s">
        <v>25</v>
      </c>
      <c r="C2" s="15"/>
      <c r="D2" s="15" t="s">
        <v>500</v>
      </c>
      <c r="E2" t="s">
        <v>61</v>
      </c>
    </row>
    <row r="3" spans="1:5">
      <c r="A3" t="s">
        <v>24</v>
      </c>
      <c r="B3" s="15" t="s">
        <v>25</v>
      </c>
      <c r="C3" s="15"/>
      <c r="D3" s="16" t="s">
        <v>60</v>
      </c>
      <c r="E3" t="s">
        <v>62</v>
      </c>
    </row>
    <row r="4" spans="1:5">
      <c r="A4" t="s">
        <v>58</v>
      </c>
      <c r="B4" s="15"/>
      <c r="C4" s="17" t="s">
        <v>59</v>
      </c>
      <c r="D4" s="15" t="s">
        <v>66</v>
      </c>
      <c r="E4" t="s">
        <v>61</v>
      </c>
    </row>
    <row r="5" spans="1:5">
      <c r="A5" t="s">
        <v>58</v>
      </c>
      <c r="B5" s="15"/>
      <c r="C5" s="17" t="s">
        <v>59</v>
      </c>
      <c r="D5" s="15" t="s">
        <v>67</v>
      </c>
      <c r="E5" t="s">
        <v>62</v>
      </c>
    </row>
    <row r="6" spans="1:5">
      <c r="A6" t="s">
        <v>58</v>
      </c>
      <c r="B6" s="15"/>
      <c r="C6" s="15" t="s">
        <v>63</v>
      </c>
      <c r="D6" s="15" t="s">
        <v>68</v>
      </c>
      <c r="E6" t="s">
        <v>64</v>
      </c>
    </row>
    <row r="7" spans="1:5">
      <c r="A7" t="s">
        <v>58</v>
      </c>
      <c r="B7" s="15"/>
      <c r="C7" s="15" t="s">
        <v>65</v>
      </c>
      <c r="D7" s="15" t="s">
        <v>69</v>
      </c>
      <c r="E7" t="s">
        <v>64</v>
      </c>
    </row>
    <row r="8" spans="1:5">
      <c r="A8" t="s">
        <v>18</v>
      </c>
      <c r="B8" s="15" t="s">
        <v>21</v>
      </c>
      <c r="C8" s="15" t="s">
        <v>23</v>
      </c>
      <c r="D8" s="15" t="s">
        <v>22</v>
      </c>
      <c r="E8" t="s">
        <v>61</v>
      </c>
    </row>
    <row r="9" spans="1:5">
      <c r="A9" t="s">
        <v>13</v>
      </c>
      <c r="B9" s="15" t="s">
        <v>15</v>
      </c>
      <c r="C9" s="15"/>
      <c r="D9" s="15" t="s">
        <v>17</v>
      </c>
      <c r="E9" t="s">
        <v>61</v>
      </c>
    </row>
    <row r="10" spans="1:5">
      <c r="A10" t="s">
        <v>567</v>
      </c>
      <c r="B10" s="15"/>
      <c r="C10" s="15">
        <v>4417</v>
      </c>
      <c r="D10" s="15" t="s">
        <v>569</v>
      </c>
      <c r="E10" t="s">
        <v>568</v>
      </c>
    </row>
  </sheetData>
  <pageMargins left="0.7" right="0.7" top="0.75" bottom="0.75" header="0.3" footer="0.3"/>
  <pageSetup paperSize="9" orientation="portrait"/>
  <ignoredErrors>
    <ignoredError sqref="B8:B9" twoDigitTextYear="1"/>
    <ignoredError sqref="D3"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CFFCC"/>
  </sheetPr>
  <dimension ref="A1:E23"/>
  <sheetViews>
    <sheetView workbookViewId="0"/>
  </sheetViews>
  <sheetFormatPr baseColWidth="10" defaultColWidth="8.83203125" defaultRowHeight="14" x14ac:dyDescent="0"/>
  <cols>
    <col min="1" max="1" width="12.6640625" customWidth="1"/>
    <col min="2" max="2" width="40.6640625" customWidth="1"/>
    <col min="3" max="3" width="12.6640625" customWidth="1"/>
    <col min="4" max="4" width="20.6640625" customWidth="1"/>
    <col min="5" max="5" width="25.6640625" customWidth="1"/>
  </cols>
  <sheetData>
    <row r="1" spans="1:5">
      <c r="A1" s="39">
        <v>1613</v>
      </c>
      <c r="B1" s="40">
        <v>41348</v>
      </c>
    </row>
    <row r="2" spans="1:5">
      <c r="A2" s="38" t="s">
        <v>491</v>
      </c>
      <c r="B2" s="64" t="s">
        <v>587</v>
      </c>
      <c r="C2" s="64"/>
      <c r="D2" s="64"/>
      <c r="E2" s="64"/>
    </row>
    <row r="4" spans="1:5">
      <c r="A4" s="56" t="s">
        <v>473</v>
      </c>
      <c r="B4" s="37" t="s">
        <v>0</v>
      </c>
      <c r="C4" s="37" t="s">
        <v>2</v>
      </c>
      <c r="D4" s="37" t="s">
        <v>5</v>
      </c>
      <c r="E4" s="37" t="s">
        <v>1</v>
      </c>
    </row>
    <row r="5" spans="1:5">
      <c r="A5" s="3">
        <f>$B$1</f>
        <v>41348</v>
      </c>
      <c r="B5" s="41" t="s">
        <v>570</v>
      </c>
      <c r="C5" s="41" t="s">
        <v>35</v>
      </c>
      <c r="D5" s="41"/>
      <c r="E5" s="41" t="s">
        <v>580</v>
      </c>
    </row>
    <row r="6" spans="1:5">
      <c r="A6" s="3">
        <f>A5+1</f>
        <v>41349</v>
      </c>
      <c r="B6" s="41" t="s">
        <v>581</v>
      </c>
      <c r="C6" s="41"/>
      <c r="D6" s="41"/>
      <c r="E6" s="41"/>
    </row>
    <row r="7" spans="1:5">
      <c r="A7" s="3">
        <f t="shared" ref="A7:A9" si="0">A6+1</f>
        <v>41350</v>
      </c>
      <c r="B7" s="41" t="s">
        <v>582</v>
      </c>
      <c r="C7" s="41"/>
      <c r="D7" s="41"/>
      <c r="E7" s="41"/>
    </row>
    <row r="8" spans="1:5">
      <c r="A8" s="3">
        <f t="shared" si="0"/>
        <v>41351</v>
      </c>
      <c r="B8" s="41" t="s">
        <v>583</v>
      </c>
      <c r="C8" s="41"/>
      <c r="D8" s="41"/>
      <c r="E8" s="41"/>
    </row>
    <row r="9" spans="1:5">
      <c r="A9" s="3">
        <f t="shared" si="0"/>
        <v>41352</v>
      </c>
      <c r="B9" s="41"/>
      <c r="C9" s="41"/>
      <c r="D9" s="41"/>
      <c r="E9" s="41"/>
    </row>
    <row r="11" spans="1:5">
      <c r="A11" s="56" t="s">
        <v>474</v>
      </c>
      <c r="B11" s="37" t="s">
        <v>0</v>
      </c>
      <c r="C11" s="37" t="s">
        <v>2</v>
      </c>
      <c r="D11" s="37" t="s">
        <v>5</v>
      </c>
      <c r="E11" s="37" t="s">
        <v>1</v>
      </c>
    </row>
    <row r="12" spans="1:5">
      <c r="A12" s="3">
        <f>$B$1</f>
        <v>41348</v>
      </c>
      <c r="B12" s="41" t="s">
        <v>570</v>
      </c>
      <c r="C12" s="41" t="s">
        <v>35</v>
      </c>
      <c r="D12" s="41"/>
      <c r="E12" s="41" t="s">
        <v>580</v>
      </c>
    </row>
    <row r="13" spans="1:5">
      <c r="A13" s="3">
        <f>A12+1</f>
        <v>41349</v>
      </c>
      <c r="B13" s="41" t="s">
        <v>581</v>
      </c>
      <c r="C13" s="41"/>
      <c r="D13" s="41"/>
      <c r="E13" s="41"/>
    </row>
    <row r="14" spans="1:5">
      <c r="A14" s="3">
        <f t="shared" ref="A14:A16" si="1">A13+1</f>
        <v>41350</v>
      </c>
      <c r="B14" s="41" t="s">
        <v>582</v>
      </c>
      <c r="C14" s="41"/>
      <c r="D14" s="41"/>
      <c r="E14" s="41"/>
    </row>
    <row r="15" spans="1:5">
      <c r="A15" s="3">
        <f t="shared" si="1"/>
        <v>41351</v>
      </c>
      <c r="B15" s="41" t="s">
        <v>583</v>
      </c>
      <c r="C15" s="41"/>
      <c r="D15" s="41"/>
      <c r="E15" s="41"/>
    </row>
    <row r="16" spans="1:5">
      <c r="A16" s="3">
        <f t="shared" si="1"/>
        <v>41352</v>
      </c>
      <c r="B16" s="41"/>
      <c r="C16" s="41"/>
      <c r="D16" s="41"/>
      <c r="E16" s="41"/>
    </row>
    <row r="18" spans="1:5">
      <c r="A18" s="56" t="s">
        <v>471</v>
      </c>
      <c r="B18" s="37" t="s">
        <v>0</v>
      </c>
      <c r="C18" s="37" t="s">
        <v>2</v>
      </c>
      <c r="D18" s="37" t="s">
        <v>5</v>
      </c>
      <c r="E18" s="37" t="s">
        <v>1</v>
      </c>
    </row>
    <row r="19" spans="1:5">
      <c r="A19" s="3">
        <f>$B$1</f>
        <v>41348</v>
      </c>
      <c r="B19" s="41" t="s">
        <v>570</v>
      </c>
      <c r="C19" s="41" t="s">
        <v>35</v>
      </c>
      <c r="D19" s="41"/>
      <c r="E19" s="41" t="s">
        <v>580</v>
      </c>
    </row>
    <row r="20" spans="1:5">
      <c r="A20" s="3">
        <f>A19+1</f>
        <v>41349</v>
      </c>
      <c r="B20" s="41" t="s">
        <v>581</v>
      </c>
      <c r="C20" s="41"/>
      <c r="D20" s="41"/>
      <c r="E20" s="41"/>
    </row>
    <row r="21" spans="1:5">
      <c r="A21" s="3">
        <f t="shared" ref="A21:A23" si="2">A20+1</f>
        <v>41350</v>
      </c>
      <c r="B21" s="41" t="s">
        <v>582</v>
      </c>
      <c r="C21" s="41"/>
      <c r="D21" s="41"/>
      <c r="E21" s="41"/>
    </row>
    <row r="22" spans="1:5">
      <c r="A22" s="3">
        <f t="shared" si="2"/>
        <v>41351</v>
      </c>
      <c r="B22" s="41" t="s">
        <v>583</v>
      </c>
      <c r="C22" s="41"/>
      <c r="D22" s="41"/>
      <c r="E22" s="41"/>
    </row>
    <row r="23" spans="1:5">
      <c r="A23" s="3">
        <f t="shared" si="2"/>
        <v>41352</v>
      </c>
      <c r="B23" s="41"/>
      <c r="C23" s="41"/>
      <c r="D23" s="41"/>
      <c r="E23" s="41"/>
    </row>
  </sheetData>
  <sheetProtection sheet="1" objects="1" scenarios="1" selectLockedCells="1"/>
  <mergeCells count="1">
    <mergeCell ref="B2:E2"/>
  </mergeCell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Data!$W$3:$W$15</xm:f>
          </x14:formula1>
          <xm:sqref>A4 A11 A18</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sheetPr>
  <dimension ref="A1:E24"/>
  <sheetViews>
    <sheetView workbookViewId="0"/>
  </sheetViews>
  <sheetFormatPr baseColWidth="10" defaultColWidth="8.83203125" defaultRowHeight="14" x14ac:dyDescent="0"/>
  <cols>
    <col min="1" max="1" width="12.6640625" customWidth="1"/>
    <col min="2" max="2" width="40.6640625" customWidth="1"/>
    <col min="3" max="3" width="12.6640625" customWidth="1"/>
    <col min="4" max="4" width="20.6640625" customWidth="1"/>
    <col min="5" max="5" width="25.6640625" customWidth="1"/>
  </cols>
  <sheetData>
    <row r="1" spans="1:5">
      <c r="A1" s="39">
        <v>1613</v>
      </c>
      <c r="B1" s="40">
        <v>41348</v>
      </c>
    </row>
    <row r="2" spans="1:5">
      <c r="A2" s="7" t="s">
        <v>491</v>
      </c>
      <c r="B2" s="64" t="s">
        <v>587</v>
      </c>
      <c r="C2" s="64"/>
      <c r="D2" s="64"/>
      <c r="E2" s="64"/>
    </row>
    <row r="4" spans="1:5">
      <c r="A4" s="57" t="s">
        <v>485</v>
      </c>
      <c r="B4" s="10" t="s">
        <v>0</v>
      </c>
      <c r="C4" s="10" t="s">
        <v>2</v>
      </c>
      <c r="D4" s="10" t="s">
        <v>5</v>
      </c>
      <c r="E4" s="10" t="s">
        <v>1</v>
      </c>
    </row>
    <row r="5" spans="1:5">
      <c r="A5" s="3">
        <f>$B$1</f>
        <v>41348</v>
      </c>
      <c r="B5" s="41" t="s">
        <v>570</v>
      </c>
      <c r="C5" s="41" t="s">
        <v>35</v>
      </c>
      <c r="D5" s="41"/>
      <c r="E5" s="41" t="s">
        <v>580</v>
      </c>
    </row>
    <row r="6" spans="1:5">
      <c r="A6" s="3">
        <f>A5+1</f>
        <v>41349</v>
      </c>
      <c r="B6" s="41" t="s">
        <v>581</v>
      </c>
      <c r="C6" s="41"/>
      <c r="D6" s="41"/>
      <c r="E6" s="41"/>
    </row>
    <row r="7" spans="1:5">
      <c r="A7" s="3">
        <f t="shared" ref="A7:A9" si="0">A6+1</f>
        <v>41350</v>
      </c>
      <c r="B7" s="41" t="s">
        <v>582</v>
      </c>
      <c r="C7" s="41"/>
      <c r="D7" s="41"/>
      <c r="E7" s="41"/>
    </row>
    <row r="8" spans="1:5">
      <c r="A8" s="3">
        <f t="shared" si="0"/>
        <v>41351</v>
      </c>
      <c r="B8" s="41" t="s">
        <v>583</v>
      </c>
      <c r="C8" s="41"/>
      <c r="D8" s="41"/>
      <c r="E8" s="41"/>
    </row>
    <row r="9" spans="1:5">
      <c r="A9" s="3">
        <f t="shared" si="0"/>
        <v>41352</v>
      </c>
      <c r="B9" s="41"/>
      <c r="C9" s="41"/>
      <c r="D9" s="41"/>
      <c r="E9" s="41"/>
    </row>
    <row r="11" spans="1:5">
      <c r="A11" s="57" t="s">
        <v>486</v>
      </c>
      <c r="B11" s="10" t="s">
        <v>0</v>
      </c>
      <c r="C11" s="10" t="s">
        <v>2</v>
      </c>
      <c r="D11" s="10" t="s">
        <v>5</v>
      </c>
      <c r="E11" s="10" t="s">
        <v>1</v>
      </c>
    </row>
    <row r="12" spans="1:5">
      <c r="A12" s="3">
        <f>$B$1</f>
        <v>41348</v>
      </c>
      <c r="B12" s="41" t="s">
        <v>588</v>
      </c>
      <c r="C12" s="41"/>
      <c r="D12" s="41"/>
      <c r="E12" s="41"/>
    </row>
    <row r="13" spans="1:5">
      <c r="A13" s="3">
        <f>A12+1</f>
        <v>41349</v>
      </c>
      <c r="B13" s="41" t="s">
        <v>589</v>
      </c>
      <c r="C13" s="41"/>
      <c r="D13" s="41"/>
      <c r="E13" s="41"/>
    </row>
    <row r="14" spans="1:5">
      <c r="A14" s="3">
        <f t="shared" ref="A14:A16" si="1">A13+1</f>
        <v>41350</v>
      </c>
      <c r="B14" s="41" t="s">
        <v>590</v>
      </c>
      <c r="C14" s="41"/>
      <c r="D14" s="41"/>
      <c r="E14" s="41"/>
    </row>
    <row r="15" spans="1:5">
      <c r="A15" s="3">
        <f t="shared" si="1"/>
        <v>41351</v>
      </c>
      <c r="B15" s="41" t="s">
        <v>588</v>
      </c>
      <c r="C15" s="41"/>
      <c r="D15" s="41"/>
      <c r="E15" s="41"/>
    </row>
    <row r="16" spans="1:5">
      <c r="A16" s="3">
        <f t="shared" si="1"/>
        <v>41352</v>
      </c>
      <c r="B16" s="41" t="s">
        <v>591</v>
      </c>
      <c r="C16" s="41"/>
      <c r="D16" s="41"/>
      <c r="E16" s="41"/>
    </row>
    <row r="18" spans="1:5">
      <c r="A18" s="57" t="s">
        <v>484</v>
      </c>
      <c r="B18" s="21" t="s">
        <v>0</v>
      </c>
      <c r="C18" s="21" t="s">
        <v>2</v>
      </c>
      <c r="D18" s="21" t="s">
        <v>5</v>
      </c>
      <c r="E18" s="21" t="s">
        <v>1</v>
      </c>
    </row>
    <row r="19" spans="1:5">
      <c r="A19" s="3">
        <f>$B$1</f>
        <v>41348</v>
      </c>
      <c r="B19" s="41" t="s">
        <v>571</v>
      </c>
      <c r="C19" s="41" t="s">
        <v>35</v>
      </c>
      <c r="D19" s="41"/>
      <c r="E19" s="41" t="s">
        <v>584</v>
      </c>
    </row>
    <row r="20" spans="1:5">
      <c r="A20" s="3">
        <f>A19+1</f>
        <v>41349</v>
      </c>
      <c r="B20" s="41" t="s">
        <v>571</v>
      </c>
      <c r="C20" s="41"/>
      <c r="D20" s="41"/>
      <c r="E20" s="41"/>
    </row>
    <row r="21" spans="1:5">
      <c r="A21" s="3">
        <f t="shared" ref="A21:A23" si="2">A20+1</f>
        <v>41350</v>
      </c>
      <c r="B21" s="41" t="s">
        <v>571</v>
      </c>
      <c r="C21" s="41"/>
      <c r="D21" s="41"/>
      <c r="E21" s="41" t="s">
        <v>575</v>
      </c>
    </row>
    <row r="22" spans="1:5">
      <c r="A22" s="3">
        <f t="shared" si="2"/>
        <v>41351</v>
      </c>
      <c r="B22" s="41" t="s">
        <v>578</v>
      </c>
      <c r="C22" s="41"/>
      <c r="D22" s="41"/>
      <c r="E22" s="41"/>
    </row>
    <row r="23" spans="1:5">
      <c r="A23" s="3">
        <f t="shared" si="2"/>
        <v>41352</v>
      </c>
      <c r="B23" s="41"/>
      <c r="C23" s="41"/>
      <c r="D23" s="41"/>
      <c r="E23" s="41"/>
    </row>
    <row r="24" spans="1:5">
      <c r="A24" s="3"/>
    </row>
  </sheetData>
  <sheetProtection sheet="1" objects="1" scenarios="1" selectLockedCells="1"/>
  <mergeCells count="1">
    <mergeCell ref="B2:E2"/>
  </mergeCells>
  <dataValidations count="1">
    <dataValidation type="list" allowBlank="1" showInputMessage="1" showErrorMessage="1" sqref="A4 A18 A11">
      <formula1>CoastalForecastAreas</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7" tint="0.59999389629810485"/>
    <outlinePr summaryBelow="0" summaryRight="0" showOutlineSymbols="0"/>
  </sheetPr>
  <dimension ref="A1:AV176"/>
  <sheetViews>
    <sheetView showOutlineSymbols="0" workbookViewId="0">
      <pane xSplit="1" ySplit="3" topLeftCell="B4" activePane="bottomRight" state="frozen"/>
      <selection pane="topRight"/>
      <selection pane="bottomLeft"/>
      <selection pane="bottomRight" activeCell="B1" sqref="B1"/>
    </sheetView>
  </sheetViews>
  <sheetFormatPr baseColWidth="10" defaultColWidth="8.83203125" defaultRowHeight="14" outlineLevelCol="1" x14ac:dyDescent="0"/>
  <cols>
    <col min="1" max="1" width="13.1640625" bestFit="1" customWidth="1"/>
    <col min="2" max="3" width="5.6640625" customWidth="1"/>
    <col min="4" max="4" width="6.6640625" customWidth="1"/>
    <col min="5" max="5" width="5.6640625" customWidth="1"/>
    <col min="6" max="6" width="6.6640625" customWidth="1"/>
    <col min="7" max="7" width="3.6640625" customWidth="1" collapsed="1"/>
    <col min="8" max="8" width="4.6640625" customWidth="1" outlineLevel="1"/>
    <col min="9" max="9" width="16.6640625" customWidth="1" outlineLevel="1"/>
    <col min="10" max="10" width="9.5" customWidth="1" outlineLevel="1"/>
    <col min="11" max="12" width="8.6640625" customWidth="1" outlineLevel="1"/>
    <col min="13" max="13" width="5.6640625" customWidth="1" outlineLevel="1"/>
    <col min="14" max="16" width="6.6640625" customWidth="1" outlineLevel="1"/>
    <col min="17" max="18" width="7.1640625" customWidth="1" outlineLevel="1"/>
    <col min="19" max="19" width="20.6640625" style="15" hidden="1" customWidth="1" outlineLevel="1"/>
    <col min="20" max="20" width="6.6640625" style="15" hidden="1" customWidth="1" outlineLevel="1"/>
    <col min="21" max="21" width="6.6640625" hidden="1" customWidth="1" outlineLevel="1"/>
    <col min="22" max="23" width="6.6640625" style="15" hidden="1" customWidth="1" outlineLevel="1"/>
    <col min="24" max="34" width="6.6640625" hidden="1" customWidth="1" outlineLevel="1"/>
    <col min="35" max="47" width="6.6640625" hidden="1" customWidth="1"/>
    <col min="48" max="54" width="6.6640625" customWidth="1"/>
  </cols>
  <sheetData>
    <row r="1" spans="1:48">
      <c r="A1" s="20" t="s">
        <v>544</v>
      </c>
      <c r="B1" s="42">
        <v>36</v>
      </c>
      <c r="C1" s="43">
        <v>39</v>
      </c>
      <c r="D1" s="42">
        <v>174</v>
      </c>
      <c r="E1" s="44">
        <v>51</v>
      </c>
      <c r="I1" s="66" t="s">
        <v>556</v>
      </c>
      <c r="J1" s="66"/>
      <c r="K1" s="66"/>
      <c r="L1" s="24" t="s">
        <v>545</v>
      </c>
      <c r="M1" s="45">
        <v>1500</v>
      </c>
      <c r="O1" s="13" t="s">
        <v>539</v>
      </c>
      <c r="P1" s="46">
        <v>35</v>
      </c>
      <c r="Q1" s="13" t="s">
        <v>598</v>
      </c>
      <c r="R1" s="75" t="s">
        <v>574</v>
      </c>
      <c r="AB1" s="1">
        <f>-B1-C1/60</f>
        <v>-36.65</v>
      </c>
      <c r="AD1" s="1">
        <f>D1+E1/60</f>
        <v>174.85</v>
      </c>
    </row>
    <row r="2" spans="1:48">
      <c r="S2" s="15" t="str">
        <f>VLOOKUP(I3, NZMaritimeChannels, 3, 0)</f>
        <v>S36 56.000 E174 35.000</v>
      </c>
      <c r="X2" t="str">
        <f>SUBSTITUTE(SUBSTITUTE(TRIM(S2), "S", ""), "E", "")</f>
        <v>36 56.000 174 35.000</v>
      </c>
      <c r="Y2">
        <f>FIND(" ", $X2)</f>
        <v>3</v>
      </c>
      <c r="Z2">
        <f>FIND(" ", $X2, Y2+1)</f>
        <v>10</v>
      </c>
      <c r="AA2">
        <f>FIND(" ", $X2, Z2+1)</f>
        <v>14</v>
      </c>
      <c r="AB2">
        <f>-VALUE(MID($X2, 1, Y2-1)) - VALUE(MID($X2, Y2, Z2-Y2))/60</f>
        <v>-36.93333333333333</v>
      </c>
      <c r="AC2">
        <f>AB2</f>
        <v>-36.93333333333333</v>
      </c>
      <c r="AD2">
        <f>IF(ISERROR(FIND("W", S2)), 1, -1) * (VALUE(MID($X2, Z2, AA2-Z2))+VALUE(MID($X2, AA2,10))/60)</f>
        <v>174.58333333333334</v>
      </c>
      <c r="AE2">
        <f>AD2</f>
        <v>174.58333333333334</v>
      </c>
      <c r="AG2">
        <f>ATAN(SIN(RADIANS(AD2-AD$1)) /((COS(RADIANS(AB$1))*TAN(RADIANS(AB2))) -(SIN(RADIANS(AB$1))*COS(RADIANS(AD2-AD$1)))))</f>
        <v>0.64447988239183851</v>
      </c>
    </row>
    <row r="3" spans="1:48">
      <c r="A3" s="18" t="s">
        <v>14</v>
      </c>
      <c r="B3" s="4" t="s">
        <v>572</v>
      </c>
      <c r="C3" s="4" t="s">
        <v>573</v>
      </c>
      <c r="D3" s="4" t="s">
        <v>8</v>
      </c>
      <c r="E3" s="4" t="s">
        <v>7</v>
      </c>
      <c r="F3" s="65" t="s">
        <v>98</v>
      </c>
      <c r="G3" s="65"/>
      <c r="I3" s="11" t="s">
        <v>161</v>
      </c>
      <c r="J3" s="47">
        <f>IF(AD$1-AD2=0, IF(AB$1&gt;AB2, 180, 0), IF(OR(AND(AD2-AD$1 &lt; 0, AG2 &gt; 0), AND(AD2-AD$1 &gt; 0, AG2 &lt; 0)), MOD(DEGREES(AG2)+180, 360), MOD(DEGREES(AG2), 360)))</f>
        <v>216.92597724213999</v>
      </c>
      <c r="K3" s="48">
        <f>60*DEGREES(ACOS(SIN(RADIANS(AB$1))*SIN(RADIANS(AB2)) + COS(RADIANS(AB$1))*COS(RADIANS(AB2))*COS(RADIANS(AD2-AD$1))))</f>
        <v>21.287893778135768</v>
      </c>
      <c r="L3" s="49" t="str">
        <f>"VHF " &amp; VLOOKUP(I3, NZMaritimeChannels, 2, 0)</f>
        <v>VHF 71</v>
      </c>
      <c r="O3" s="13" t="s">
        <v>335</v>
      </c>
      <c r="P3" s="46">
        <v>10</v>
      </c>
      <c r="Q3" s="46">
        <v>20</v>
      </c>
      <c r="R3" s="46">
        <v>30</v>
      </c>
      <c r="S3" s="19" t="s">
        <v>544</v>
      </c>
      <c r="T3" s="19" t="s">
        <v>339</v>
      </c>
      <c r="V3" s="19" t="s">
        <v>598</v>
      </c>
      <c r="W3" s="19"/>
      <c r="AB3" s="1" t="s">
        <v>7</v>
      </c>
      <c r="AE3" s="1"/>
      <c r="AF3" s="1" t="str">
        <f>$AB3 &amp; " 0-" &amp; $P$3 &amp; " kt"</f>
        <v>Avg 0-10 kt</v>
      </c>
      <c r="AJ3" s="1" t="str">
        <f>$AB3 &amp; " " &amp; $P$3 &amp; "-" &amp; $Q$3 &amp; " kt"</f>
        <v>Avg 10-20 kt</v>
      </c>
      <c r="AN3" s="1" t="str">
        <f>$AB3 &amp; " " &amp; $Q$3 &amp; "-" &amp; $R$3 &amp; " kt"</f>
        <v>Avg 20-30 kt</v>
      </c>
      <c r="AO3" s="1"/>
      <c r="AP3" s="1"/>
      <c r="AQ3" s="1"/>
      <c r="AR3" s="1" t="str">
        <f>$AB3 &amp; " " &amp; $R$3 &amp; "+ kt"</f>
        <v>Avg 30+ kt</v>
      </c>
      <c r="AS3" s="1"/>
      <c r="AT3" s="1"/>
      <c r="AU3" s="1"/>
      <c r="AV3" s="1"/>
    </row>
    <row r="4" spans="1:48">
      <c r="A4" s="1" t="s">
        <v>26</v>
      </c>
      <c r="B4" s="50"/>
      <c r="C4" s="51"/>
      <c r="D4" s="52"/>
      <c r="E4" s="41"/>
      <c r="F4" s="41"/>
      <c r="G4" s="52"/>
      <c r="S4" s="15" t="s">
        <v>72</v>
      </c>
      <c r="T4" s="15" t="s">
        <v>38</v>
      </c>
      <c r="U4" t="b">
        <f t="shared" ref="U4:U45" si="0">NOT(ISERROR(FIND(VLOOKUP($I$3, NZMaritimeChannels, 4, 0), T4)))</f>
        <v>1</v>
      </c>
      <c r="V4" s="15" t="s">
        <v>104</v>
      </c>
      <c r="W4" s="15" t="str">
        <f>IF($R$1="Short", $V4,IF($R$1="Full", $A4,""))</f>
        <v>Csp</v>
      </c>
      <c r="X4" t="str">
        <f t="shared" ref="X4:X45" si="1">SUBSTITUTE(SUBSTITUTE(SUBSTITUTE(TRIM(S4), "S", ""), "E", ""), "W", "")</f>
        <v>40 54.026 176 13.881</v>
      </c>
      <c r="Y4">
        <f>FIND(" ", $X4)</f>
        <v>3</v>
      </c>
      <c r="Z4">
        <f>FIND(" ", $X4, Y4+1)</f>
        <v>10</v>
      </c>
      <c r="AA4">
        <f>FIND(" ", $X4, Z4+1)</f>
        <v>14</v>
      </c>
      <c r="AB4">
        <f>-VALUE(MID($X4, 1, Y4-1)) - VALUE(MID($X4, Y4, Z4-Y4))/60</f>
        <v>-40.900433333333332</v>
      </c>
      <c r="AC4">
        <f>AB4+IF(ISBLANK(D4), 0, E4*COS(VLOOKUP(D4, Data!$A$2:$C$18, 3, 0))/600*$P$1)</f>
        <v>-40.900433333333332</v>
      </c>
      <c r="AD4">
        <f t="shared" ref="AD4:AD45" si="2">IF(ISERROR(FIND("W", S4)), VALUE(MID($X4, Z4, AA4-Z4))+VALUE(MID($X4, AA4,10))/60, 360-VALUE(MID($X4, Z4, AA4-Z4))-VALUE(MID($X4, AA4,10))/60)</f>
        <v>176.23134999999999</v>
      </c>
      <c r="AE4">
        <f>AD4+IF(ISBLANK(D4), 0, E4/COS(RADIANS(AB4))*SIN(VLOOKUP(D4, Data!$A$2:$C$18, 3, 0))/600*$P$1)</f>
        <v>176.23134999999999</v>
      </c>
      <c r="AF4">
        <f t="shared" ref="AF4:AI28" si="3">IF($E4&lt;10, AB4, 0)</f>
        <v>-40.900433333333332</v>
      </c>
      <c r="AG4">
        <f t="shared" si="3"/>
        <v>-40.900433333333332</v>
      </c>
      <c r="AH4">
        <f t="shared" si="3"/>
        <v>176.23134999999999</v>
      </c>
      <c r="AI4">
        <f t="shared" si="3"/>
        <v>176.23134999999999</v>
      </c>
      <c r="AJ4">
        <f t="shared" ref="AJ4:AM28" si="4">IF(AND($E4&gt;=10, $E4&lt;20), AB4, 0)</f>
        <v>0</v>
      </c>
      <c r="AK4">
        <f t="shared" si="4"/>
        <v>0</v>
      </c>
      <c r="AL4">
        <f t="shared" si="4"/>
        <v>0</v>
      </c>
      <c r="AM4">
        <f t="shared" si="4"/>
        <v>0</v>
      </c>
      <c r="AN4">
        <f t="shared" ref="AN4:AQ28" si="5">IF(AND($E4&gt;=20, $E4&lt;30), AB4, 0)</f>
        <v>0</v>
      </c>
      <c r="AO4">
        <f t="shared" si="5"/>
        <v>0</v>
      </c>
      <c r="AP4">
        <f t="shared" si="5"/>
        <v>0</v>
      </c>
      <c r="AQ4">
        <f t="shared" si="5"/>
        <v>0</v>
      </c>
      <c r="AR4">
        <f t="shared" ref="AR4:AU28" si="6">IF($E4&gt;=30, AB4, 0)</f>
        <v>0</v>
      </c>
      <c r="AS4">
        <f t="shared" si="6"/>
        <v>0</v>
      </c>
      <c r="AT4">
        <f t="shared" si="6"/>
        <v>0</v>
      </c>
      <c r="AU4">
        <f t="shared" si="6"/>
        <v>0</v>
      </c>
    </row>
    <row r="5" spans="1:48">
      <c r="A5" s="1" t="s">
        <v>45</v>
      </c>
      <c r="B5" s="50"/>
      <c r="C5" s="51"/>
      <c r="D5" s="52"/>
      <c r="E5" s="41"/>
      <c r="F5" s="41"/>
      <c r="G5" s="52"/>
      <c r="S5" s="15" t="s">
        <v>71</v>
      </c>
      <c r="T5" s="15" t="s">
        <v>38</v>
      </c>
      <c r="U5" t="b">
        <f t="shared" si="0"/>
        <v>1</v>
      </c>
      <c r="V5" s="15" t="s">
        <v>105</v>
      </c>
      <c r="W5" s="15" t="str">
        <f t="shared" ref="W5:W45" si="7">IF($R$1="Short", $V5,IF($R$1="Full", $A5,""))</f>
        <v>Mha</v>
      </c>
      <c r="X5" t="str">
        <f t="shared" si="1"/>
        <v>39 05.979 177 57.248</v>
      </c>
      <c r="Y5">
        <f>FIND(" ", $X5)</f>
        <v>3</v>
      </c>
      <c r="Z5">
        <f>FIND(" ", $X5, Y5+1)</f>
        <v>10</v>
      </c>
      <c r="AA5">
        <f>FIND(" ", $X5, Z5+1)</f>
        <v>14</v>
      </c>
      <c r="AB5">
        <f t="shared" ref="AB5:AB45" si="8">-VALUE(MID($X5, 1, Y5-1)) - VALUE(MID($X5, Y5, Z5-Y5))/60</f>
        <v>-39.099649999999997</v>
      </c>
      <c r="AC5">
        <f>AB5+IF(ISBLANK(D5), 0, E5*COS(VLOOKUP(D5, Data!$A$2:$C$18, 3, 0))/600*$P$1)</f>
        <v>-39.099649999999997</v>
      </c>
      <c r="AD5">
        <f t="shared" si="2"/>
        <v>177.95413333333335</v>
      </c>
      <c r="AE5">
        <f>AD5+IF(ISBLANK(D5), 0, E5/COS(RADIANS(AB5))*SIN(VLOOKUP(D5, Data!$A$2:$C$18, 3, 0))/600*$P$1)</f>
        <v>177.95413333333335</v>
      </c>
      <c r="AF5">
        <f t="shared" si="3"/>
        <v>-39.099649999999997</v>
      </c>
      <c r="AG5">
        <f t="shared" si="3"/>
        <v>-39.099649999999997</v>
      </c>
      <c r="AH5">
        <f t="shared" si="3"/>
        <v>177.95413333333335</v>
      </c>
      <c r="AI5">
        <f t="shared" si="3"/>
        <v>177.95413333333335</v>
      </c>
      <c r="AJ5">
        <f t="shared" si="4"/>
        <v>0</v>
      </c>
      <c r="AK5">
        <f t="shared" si="4"/>
        <v>0</v>
      </c>
      <c r="AL5">
        <f t="shared" si="4"/>
        <v>0</v>
      </c>
      <c r="AM5">
        <f t="shared" si="4"/>
        <v>0</v>
      </c>
      <c r="AN5">
        <f t="shared" si="5"/>
        <v>0</v>
      </c>
      <c r="AO5">
        <f t="shared" si="5"/>
        <v>0</v>
      </c>
      <c r="AP5">
        <f t="shared" si="5"/>
        <v>0</v>
      </c>
      <c r="AQ5">
        <f t="shared" si="5"/>
        <v>0</v>
      </c>
      <c r="AR5">
        <f t="shared" si="6"/>
        <v>0</v>
      </c>
      <c r="AS5">
        <f t="shared" si="6"/>
        <v>0</v>
      </c>
      <c r="AT5">
        <f t="shared" si="6"/>
        <v>0</v>
      </c>
      <c r="AU5">
        <f t="shared" si="6"/>
        <v>0</v>
      </c>
    </row>
    <row r="6" spans="1:48">
      <c r="A6" s="1" t="s">
        <v>501</v>
      </c>
      <c r="B6" s="50"/>
      <c r="C6" s="51"/>
      <c r="D6" s="52"/>
      <c r="E6" s="41"/>
      <c r="F6" s="41"/>
      <c r="G6" s="52"/>
      <c r="S6" s="15" t="s">
        <v>510</v>
      </c>
      <c r="T6" s="15" t="s">
        <v>38</v>
      </c>
      <c r="U6" t="b">
        <f t="shared" si="0"/>
        <v>1</v>
      </c>
      <c r="V6" s="15" t="s">
        <v>106</v>
      </c>
      <c r="W6" s="15" t="str">
        <f t="shared" si="7"/>
        <v>Npr</v>
      </c>
      <c r="X6" t="str">
        <f t="shared" si="1"/>
        <v>39 26.213 176 52.032</v>
      </c>
      <c r="Y6">
        <f t="shared" ref="Y6:Y45" si="9">FIND(" ", $X6)</f>
        <v>3</v>
      </c>
      <c r="Z6">
        <f t="shared" ref="Z6:AA21" si="10">FIND(" ", $X6, Y6+1)</f>
        <v>10</v>
      </c>
      <c r="AA6">
        <f t="shared" si="10"/>
        <v>14</v>
      </c>
      <c r="AB6">
        <f t="shared" si="8"/>
        <v>-39.436883333333334</v>
      </c>
      <c r="AC6">
        <f>AB6+IF(ISBLANK(D6), 0, E6*COS(VLOOKUP(D6, Data!$A$2:$C$18, 3, 0))/600*$P$1)</f>
        <v>-39.436883333333334</v>
      </c>
      <c r="AD6">
        <f t="shared" si="2"/>
        <v>176.8672</v>
      </c>
      <c r="AE6">
        <f>AD6+IF(ISBLANK(D6), 0, E6/COS(RADIANS(AB6))*SIN(VLOOKUP(D6, Data!$A$2:$C$18, 3, 0))/600*$P$1)</f>
        <v>176.8672</v>
      </c>
      <c r="AF6">
        <f t="shared" si="3"/>
        <v>-39.436883333333334</v>
      </c>
      <c r="AG6">
        <f t="shared" si="3"/>
        <v>-39.436883333333334</v>
      </c>
      <c r="AH6">
        <f t="shared" si="3"/>
        <v>176.8672</v>
      </c>
      <c r="AI6">
        <f t="shared" si="3"/>
        <v>176.8672</v>
      </c>
      <c r="AJ6">
        <f t="shared" si="4"/>
        <v>0</v>
      </c>
      <c r="AK6">
        <f t="shared" si="4"/>
        <v>0</v>
      </c>
      <c r="AL6">
        <f t="shared" si="4"/>
        <v>0</v>
      </c>
      <c r="AM6">
        <f t="shared" si="4"/>
        <v>0</v>
      </c>
      <c r="AN6">
        <f t="shared" si="5"/>
        <v>0</v>
      </c>
      <c r="AO6">
        <f t="shared" si="5"/>
        <v>0</v>
      </c>
      <c r="AP6">
        <f t="shared" si="5"/>
        <v>0</v>
      </c>
      <c r="AQ6">
        <f t="shared" si="5"/>
        <v>0</v>
      </c>
      <c r="AR6">
        <f t="shared" si="6"/>
        <v>0</v>
      </c>
      <c r="AS6">
        <f t="shared" si="6"/>
        <v>0</v>
      </c>
      <c r="AT6">
        <f t="shared" si="6"/>
        <v>0</v>
      </c>
      <c r="AU6">
        <f t="shared" si="6"/>
        <v>0</v>
      </c>
    </row>
    <row r="7" spans="1:48">
      <c r="A7" s="1" t="s">
        <v>28</v>
      </c>
      <c r="B7" s="50"/>
      <c r="C7" s="51"/>
      <c r="D7" s="52"/>
      <c r="E7" s="41"/>
      <c r="F7" s="41"/>
      <c r="G7" s="52"/>
      <c r="S7" s="15" t="s">
        <v>73</v>
      </c>
      <c r="T7" s="15" t="s">
        <v>38</v>
      </c>
      <c r="U7" t="b">
        <f t="shared" si="0"/>
        <v>1</v>
      </c>
      <c r="V7" s="15" t="s">
        <v>107</v>
      </c>
      <c r="W7" s="15" t="str">
        <f t="shared" si="7"/>
        <v>Gsb</v>
      </c>
      <c r="X7" t="str">
        <f t="shared" si="1"/>
        <v>38 42.066 178 03.933</v>
      </c>
      <c r="Y7">
        <f t="shared" si="9"/>
        <v>3</v>
      </c>
      <c r="Z7">
        <f t="shared" si="10"/>
        <v>10</v>
      </c>
      <c r="AA7">
        <f t="shared" si="10"/>
        <v>14</v>
      </c>
      <c r="AB7">
        <f t="shared" si="8"/>
        <v>-38.701099999999997</v>
      </c>
      <c r="AC7">
        <f>AB7+IF(ISBLANK(D7), 0, E7*COS(VLOOKUP(D7, Data!$A$2:$C$18, 3, 0))/600*$P$1)</f>
        <v>-38.701099999999997</v>
      </c>
      <c r="AD7">
        <f t="shared" si="2"/>
        <v>178.06555</v>
      </c>
      <c r="AE7">
        <f>AD7+IF(ISBLANK(D7), 0, E7/COS(RADIANS(AB7))*SIN(VLOOKUP(D7, Data!$A$2:$C$18, 3, 0))/600*$P$1)</f>
        <v>178.06555</v>
      </c>
      <c r="AF7">
        <f t="shared" si="3"/>
        <v>-38.701099999999997</v>
      </c>
      <c r="AG7">
        <f t="shared" si="3"/>
        <v>-38.701099999999997</v>
      </c>
      <c r="AH7">
        <f t="shared" si="3"/>
        <v>178.06555</v>
      </c>
      <c r="AI7">
        <f t="shared" si="3"/>
        <v>178.06555</v>
      </c>
      <c r="AJ7">
        <f t="shared" si="4"/>
        <v>0</v>
      </c>
      <c r="AK7">
        <f t="shared" si="4"/>
        <v>0</v>
      </c>
      <c r="AL7">
        <f t="shared" si="4"/>
        <v>0</v>
      </c>
      <c r="AM7">
        <f t="shared" si="4"/>
        <v>0</v>
      </c>
      <c r="AN7">
        <f t="shared" si="5"/>
        <v>0</v>
      </c>
      <c r="AO7">
        <f t="shared" si="5"/>
        <v>0</v>
      </c>
      <c r="AP7">
        <f t="shared" si="5"/>
        <v>0</v>
      </c>
      <c r="AQ7">
        <f t="shared" si="5"/>
        <v>0</v>
      </c>
      <c r="AR7">
        <f t="shared" si="6"/>
        <v>0</v>
      </c>
      <c r="AS7">
        <f t="shared" si="6"/>
        <v>0</v>
      </c>
      <c r="AT7">
        <f t="shared" si="6"/>
        <v>0</v>
      </c>
      <c r="AU7">
        <f t="shared" si="6"/>
        <v>0</v>
      </c>
    </row>
    <row r="8" spans="1:48">
      <c r="A8" s="1" t="s">
        <v>46</v>
      </c>
      <c r="B8" s="50"/>
      <c r="C8" s="51"/>
      <c r="D8" s="52"/>
      <c r="E8" s="41"/>
      <c r="F8" s="41"/>
      <c r="G8" s="52"/>
      <c r="S8" s="15" t="s">
        <v>74</v>
      </c>
      <c r="T8" s="15" t="s">
        <v>38</v>
      </c>
      <c r="U8" t="b">
        <f t="shared" si="0"/>
        <v>1</v>
      </c>
      <c r="V8" s="15" t="s">
        <v>108</v>
      </c>
      <c r="W8" s="15" t="str">
        <f t="shared" si="7"/>
        <v>Hck</v>
      </c>
      <c r="X8" t="str">
        <f t="shared" si="1"/>
        <v>37 33.385 178 18.898</v>
      </c>
      <c r="Y8">
        <f t="shared" si="9"/>
        <v>3</v>
      </c>
      <c r="Z8">
        <f t="shared" si="10"/>
        <v>10</v>
      </c>
      <c r="AA8">
        <f t="shared" si="10"/>
        <v>14</v>
      </c>
      <c r="AB8">
        <f t="shared" si="8"/>
        <v>-37.556416666666664</v>
      </c>
      <c r="AC8">
        <f>AB8+IF(ISBLANK(D8), 0, E8*COS(VLOOKUP(D8, Data!$A$2:$C$18, 3, 0))/600*$P$1)</f>
        <v>-37.556416666666664</v>
      </c>
      <c r="AD8">
        <f t="shared" si="2"/>
        <v>178.31496666666666</v>
      </c>
      <c r="AE8">
        <f>AD8+IF(ISBLANK(D8), 0, E8/COS(RADIANS(AB8))*SIN(VLOOKUP(D8, Data!$A$2:$C$18, 3, 0))/600*$P$1)</f>
        <v>178.31496666666666</v>
      </c>
      <c r="AF8">
        <f t="shared" si="3"/>
        <v>-37.556416666666664</v>
      </c>
      <c r="AG8">
        <f t="shared" si="3"/>
        <v>-37.556416666666664</v>
      </c>
      <c r="AH8">
        <f t="shared" si="3"/>
        <v>178.31496666666666</v>
      </c>
      <c r="AI8">
        <f t="shared" si="3"/>
        <v>178.31496666666666</v>
      </c>
      <c r="AJ8">
        <f t="shared" si="4"/>
        <v>0</v>
      </c>
      <c r="AK8">
        <f t="shared" si="4"/>
        <v>0</v>
      </c>
      <c r="AL8">
        <f t="shared" si="4"/>
        <v>0</v>
      </c>
      <c r="AM8">
        <f t="shared" si="4"/>
        <v>0</v>
      </c>
      <c r="AN8">
        <f t="shared" si="5"/>
        <v>0</v>
      </c>
      <c r="AO8">
        <f t="shared" si="5"/>
        <v>0</v>
      </c>
      <c r="AP8">
        <f t="shared" si="5"/>
        <v>0</v>
      </c>
      <c r="AQ8">
        <f t="shared" si="5"/>
        <v>0</v>
      </c>
      <c r="AR8">
        <f t="shared" si="6"/>
        <v>0</v>
      </c>
      <c r="AS8">
        <f t="shared" si="6"/>
        <v>0</v>
      </c>
      <c r="AT8">
        <f t="shared" si="6"/>
        <v>0</v>
      </c>
      <c r="AU8">
        <f t="shared" si="6"/>
        <v>0</v>
      </c>
    </row>
    <row r="9" spans="1:48">
      <c r="A9" s="1" t="s">
        <v>47</v>
      </c>
      <c r="B9" s="50"/>
      <c r="C9" s="51"/>
      <c r="D9" s="52"/>
      <c r="E9" s="41"/>
      <c r="F9" s="41"/>
      <c r="G9" s="52"/>
      <c r="S9" s="15" t="s">
        <v>75</v>
      </c>
      <c r="T9" s="15" t="s">
        <v>38</v>
      </c>
      <c r="U9" t="b">
        <f t="shared" si="0"/>
        <v>1</v>
      </c>
      <c r="V9" s="15" t="s">
        <v>109</v>
      </c>
      <c r="W9" s="15" t="str">
        <f t="shared" si="7"/>
        <v>Wht</v>
      </c>
      <c r="X9" t="str">
        <f t="shared" si="1"/>
        <v>37 31.562 177 11.549</v>
      </c>
      <c r="Y9">
        <f t="shared" si="9"/>
        <v>3</v>
      </c>
      <c r="Z9">
        <f t="shared" si="10"/>
        <v>10</v>
      </c>
      <c r="AA9">
        <f t="shared" si="10"/>
        <v>14</v>
      </c>
      <c r="AB9">
        <f t="shared" si="8"/>
        <v>-37.526033333333331</v>
      </c>
      <c r="AC9">
        <f>AB9+IF(ISBLANK(D9), 0, E9*COS(VLOOKUP(D9, Data!$A$2:$C$18, 3, 0))/600*$P$1)</f>
        <v>-37.526033333333331</v>
      </c>
      <c r="AD9">
        <f t="shared" si="2"/>
        <v>177.19248333333334</v>
      </c>
      <c r="AE9">
        <f>AD9+IF(ISBLANK(D9), 0, E9/COS(RADIANS(AB9))*SIN(VLOOKUP(D9, Data!$A$2:$C$18, 3, 0))/600*$P$1)</f>
        <v>177.19248333333334</v>
      </c>
      <c r="AF9">
        <f t="shared" si="3"/>
        <v>-37.526033333333331</v>
      </c>
      <c r="AG9">
        <f t="shared" si="3"/>
        <v>-37.526033333333331</v>
      </c>
      <c r="AH9">
        <f t="shared" si="3"/>
        <v>177.19248333333334</v>
      </c>
      <c r="AI9">
        <f t="shared" si="3"/>
        <v>177.19248333333334</v>
      </c>
      <c r="AJ9">
        <f t="shared" si="4"/>
        <v>0</v>
      </c>
      <c r="AK9">
        <f t="shared" si="4"/>
        <v>0</v>
      </c>
      <c r="AL9">
        <f t="shared" si="4"/>
        <v>0</v>
      </c>
      <c r="AM9">
        <f t="shared" si="4"/>
        <v>0</v>
      </c>
      <c r="AN9">
        <f t="shared" si="5"/>
        <v>0</v>
      </c>
      <c r="AO9">
        <f t="shared" si="5"/>
        <v>0</v>
      </c>
      <c r="AP9">
        <f t="shared" si="5"/>
        <v>0</v>
      </c>
      <c r="AQ9">
        <f t="shared" si="5"/>
        <v>0</v>
      </c>
      <c r="AR9">
        <f t="shared" si="6"/>
        <v>0</v>
      </c>
      <c r="AS9">
        <f t="shared" si="6"/>
        <v>0</v>
      </c>
      <c r="AT9">
        <f t="shared" si="6"/>
        <v>0</v>
      </c>
      <c r="AU9">
        <f t="shared" si="6"/>
        <v>0</v>
      </c>
    </row>
    <row r="10" spans="1:48">
      <c r="A10" s="1" t="s">
        <v>48</v>
      </c>
      <c r="B10" s="50"/>
      <c r="C10" s="51"/>
      <c r="D10" s="52"/>
      <c r="E10" s="41"/>
      <c r="F10" s="41"/>
      <c r="G10" s="52"/>
      <c r="S10" s="15" t="s">
        <v>76</v>
      </c>
      <c r="T10" s="15" t="s">
        <v>38</v>
      </c>
      <c r="U10" t="b">
        <f t="shared" si="0"/>
        <v>1</v>
      </c>
      <c r="V10" s="15" t="s">
        <v>110</v>
      </c>
      <c r="W10" s="15" t="str">
        <f t="shared" si="7"/>
        <v>Trg</v>
      </c>
      <c r="X10" t="str">
        <f t="shared" si="1"/>
        <v>37 40.229 176 11.888</v>
      </c>
      <c r="Y10">
        <f t="shared" si="9"/>
        <v>3</v>
      </c>
      <c r="Z10">
        <f t="shared" si="10"/>
        <v>10</v>
      </c>
      <c r="AA10">
        <f t="shared" si="10"/>
        <v>14</v>
      </c>
      <c r="AB10">
        <f t="shared" si="8"/>
        <v>-37.670483333333337</v>
      </c>
      <c r="AC10">
        <f>AB10+IF(ISBLANK(D10), 0, E10*COS(VLOOKUP(D10, Data!$A$2:$C$18, 3, 0))/600*$P$1)</f>
        <v>-37.670483333333337</v>
      </c>
      <c r="AD10">
        <f t="shared" si="2"/>
        <v>176.19813333333335</v>
      </c>
      <c r="AE10">
        <f>AD10+IF(ISBLANK(D10), 0, E10/COS(RADIANS(AB10))*SIN(VLOOKUP(D10, Data!$A$2:$C$18, 3, 0))/600*$P$1)</f>
        <v>176.19813333333335</v>
      </c>
      <c r="AF10">
        <f t="shared" si="3"/>
        <v>-37.670483333333337</v>
      </c>
      <c r="AG10">
        <f t="shared" si="3"/>
        <v>-37.670483333333337</v>
      </c>
      <c r="AH10">
        <f t="shared" si="3"/>
        <v>176.19813333333335</v>
      </c>
      <c r="AI10">
        <f t="shared" si="3"/>
        <v>176.19813333333335</v>
      </c>
      <c r="AJ10">
        <f t="shared" si="4"/>
        <v>0</v>
      </c>
      <c r="AK10">
        <f t="shared" si="4"/>
        <v>0</v>
      </c>
      <c r="AL10">
        <f t="shared" si="4"/>
        <v>0</v>
      </c>
      <c r="AM10">
        <f t="shared" si="4"/>
        <v>0</v>
      </c>
      <c r="AN10">
        <f t="shared" si="5"/>
        <v>0</v>
      </c>
      <c r="AO10">
        <f t="shared" si="5"/>
        <v>0</v>
      </c>
      <c r="AP10">
        <f t="shared" si="5"/>
        <v>0</v>
      </c>
      <c r="AQ10">
        <f t="shared" si="5"/>
        <v>0</v>
      </c>
      <c r="AR10">
        <f t="shared" si="6"/>
        <v>0</v>
      </c>
      <c r="AS10">
        <f t="shared" si="6"/>
        <v>0</v>
      </c>
      <c r="AT10">
        <f t="shared" si="6"/>
        <v>0</v>
      </c>
      <c r="AU10">
        <f t="shared" si="6"/>
        <v>0</v>
      </c>
    </row>
    <row r="11" spans="1:48">
      <c r="A11" s="1" t="s">
        <v>30</v>
      </c>
      <c r="B11" s="50"/>
      <c r="C11" s="51"/>
      <c r="D11" s="52"/>
      <c r="E11" s="41"/>
      <c r="F11" s="41"/>
      <c r="G11" s="52"/>
      <c r="S11" s="15" t="s">
        <v>77</v>
      </c>
      <c r="T11" s="15" t="s">
        <v>38</v>
      </c>
      <c r="U11" t="b">
        <f t="shared" si="0"/>
        <v>1</v>
      </c>
      <c r="V11" s="15" t="s">
        <v>111</v>
      </c>
      <c r="W11" s="15" t="str">
        <f t="shared" si="7"/>
        <v>Slp</v>
      </c>
      <c r="X11" t="str">
        <f t="shared" si="1"/>
        <v>37 02.908 175 57.206</v>
      </c>
      <c r="Y11">
        <f t="shared" si="9"/>
        <v>3</v>
      </c>
      <c r="Z11">
        <f t="shared" si="10"/>
        <v>10</v>
      </c>
      <c r="AA11">
        <f t="shared" si="10"/>
        <v>14</v>
      </c>
      <c r="AB11">
        <f t="shared" si="8"/>
        <v>-37.04846666666667</v>
      </c>
      <c r="AC11">
        <f>AB11+IF(ISBLANK(D11), 0, E11*COS(VLOOKUP(D11, Data!$A$2:$C$18, 3, 0))/600*$P$1)</f>
        <v>-37.04846666666667</v>
      </c>
      <c r="AD11">
        <f t="shared" si="2"/>
        <v>175.95343333333332</v>
      </c>
      <c r="AE11">
        <f>AD11+IF(ISBLANK(D11), 0, E11/COS(RADIANS(AB11))*SIN(VLOOKUP(D11, Data!$A$2:$C$18, 3, 0))/600*$P$1)</f>
        <v>175.95343333333332</v>
      </c>
      <c r="AF11">
        <f t="shared" si="3"/>
        <v>-37.04846666666667</v>
      </c>
      <c r="AG11">
        <f t="shared" si="3"/>
        <v>-37.04846666666667</v>
      </c>
      <c r="AH11">
        <f t="shared" si="3"/>
        <v>175.95343333333332</v>
      </c>
      <c r="AI11">
        <f t="shared" si="3"/>
        <v>175.95343333333332</v>
      </c>
      <c r="AJ11">
        <f t="shared" si="4"/>
        <v>0</v>
      </c>
      <c r="AK11">
        <f t="shared" si="4"/>
        <v>0</v>
      </c>
      <c r="AL11">
        <f t="shared" si="4"/>
        <v>0</v>
      </c>
      <c r="AM11">
        <f t="shared" si="4"/>
        <v>0</v>
      </c>
      <c r="AN11">
        <f t="shared" si="5"/>
        <v>0</v>
      </c>
      <c r="AO11">
        <f t="shared" si="5"/>
        <v>0</v>
      </c>
      <c r="AP11">
        <f t="shared" si="5"/>
        <v>0</v>
      </c>
      <c r="AQ11">
        <f t="shared" si="5"/>
        <v>0</v>
      </c>
      <c r="AR11">
        <f t="shared" si="6"/>
        <v>0</v>
      </c>
      <c r="AS11">
        <f t="shared" si="6"/>
        <v>0</v>
      </c>
      <c r="AT11">
        <f t="shared" si="6"/>
        <v>0</v>
      </c>
      <c r="AU11">
        <f t="shared" si="6"/>
        <v>0</v>
      </c>
    </row>
    <row r="12" spans="1:48">
      <c r="A12" s="5" t="s">
        <v>163</v>
      </c>
      <c r="B12" s="50"/>
      <c r="C12" s="51"/>
      <c r="D12" s="52"/>
      <c r="E12" s="41"/>
      <c r="F12" s="41"/>
      <c r="G12" s="52"/>
      <c r="S12" s="15" t="s">
        <v>78</v>
      </c>
      <c r="T12" s="15" t="s">
        <v>38</v>
      </c>
      <c r="U12" t="b">
        <f t="shared" si="0"/>
        <v>1</v>
      </c>
      <c r="V12" s="15" t="s">
        <v>99</v>
      </c>
      <c r="W12" s="15" t="str">
        <f t="shared" si="7"/>
        <v>Trt</v>
      </c>
      <c r="X12" t="str">
        <f t="shared" si="1"/>
        <v>36 36.346 174 53.847</v>
      </c>
      <c r="Y12">
        <f t="shared" si="9"/>
        <v>3</v>
      </c>
      <c r="Z12">
        <f t="shared" si="10"/>
        <v>10</v>
      </c>
      <c r="AA12">
        <f t="shared" si="10"/>
        <v>14</v>
      </c>
      <c r="AB12">
        <f t="shared" si="8"/>
        <v>-36.605766666666668</v>
      </c>
      <c r="AC12">
        <f>AB12+IF(ISBLANK(D12), 0, E12*COS(VLOOKUP(D12, Data!$A$2:$C$18, 3, 0))/600*$P$1)</f>
        <v>-36.605766666666668</v>
      </c>
      <c r="AD12">
        <f t="shared" si="2"/>
        <v>174.89744999999999</v>
      </c>
      <c r="AE12">
        <f>AD12+IF(ISBLANK(D12), 0, E12/COS(RADIANS(AB12))*SIN(VLOOKUP(D12, Data!$A$2:$C$18, 3, 0))/600*$P$1)</f>
        <v>174.89744999999999</v>
      </c>
      <c r="AF12">
        <f t="shared" si="3"/>
        <v>-36.605766666666668</v>
      </c>
      <c r="AG12">
        <f t="shared" si="3"/>
        <v>-36.605766666666668</v>
      </c>
      <c r="AH12">
        <f t="shared" si="3"/>
        <v>174.89744999999999</v>
      </c>
      <c r="AI12">
        <f t="shared" si="3"/>
        <v>174.89744999999999</v>
      </c>
      <c r="AJ12">
        <f t="shared" si="4"/>
        <v>0</v>
      </c>
      <c r="AK12">
        <f t="shared" si="4"/>
        <v>0</v>
      </c>
      <c r="AL12">
        <f t="shared" si="4"/>
        <v>0</v>
      </c>
      <c r="AM12">
        <f t="shared" si="4"/>
        <v>0</v>
      </c>
      <c r="AN12">
        <f t="shared" si="5"/>
        <v>0</v>
      </c>
      <c r="AO12">
        <f t="shared" si="5"/>
        <v>0</v>
      </c>
      <c r="AP12">
        <f t="shared" si="5"/>
        <v>0</v>
      </c>
      <c r="AQ12">
        <f t="shared" si="5"/>
        <v>0</v>
      </c>
      <c r="AR12">
        <f t="shared" si="6"/>
        <v>0</v>
      </c>
      <c r="AS12">
        <f t="shared" si="6"/>
        <v>0</v>
      </c>
      <c r="AT12">
        <f t="shared" si="6"/>
        <v>0</v>
      </c>
      <c r="AU12">
        <f t="shared" si="6"/>
        <v>0</v>
      </c>
    </row>
    <row r="13" spans="1:48">
      <c r="A13" s="5" t="s">
        <v>156</v>
      </c>
      <c r="B13" s="50"/>
      <c r="C13" s="51"/>
      <c r="D13" s="52"/>
      <c r="E13" s="41"/>
      <c r="F13" s="41"/>
      <c r="G13" s="52"/>
      <c r="S13" s="15" t="s">
        <v>504</v>
      </c>
      <c r="T13" s="15" t="s">
        <v>38</v>
      </c>
      <c r="U13" t="b">
        <f t="shared" si="0"/>
        <v>1</v>
      </c>
      <c r="V13" s="15" t="s">
        <v>112</v>
      </c>
      <c r="W13" s="15" t="str">
        <f t="shared" si="7"/>
        <v>Wgp</v>
      </c>
      <c r="X13" t="str">
        <f t="shared" si="1"/>
        <v>36 36.023 174 49.933</v>
      </c>
      <c r="Y13">
        <f t="shared" si="9"/>
        <v>3</v>
      </c>
      <c r="Z13">
        <f t="shared" si="10"/>
        <v>10</v>
      </c>
      <c r="AA13">
        <f t="shared" si="10"/>
        <v>14</v>
      </c>
      <c r="AB13">
        <f t="shared" si="8"/>
        <v>-36.600383333333333</v>
      </c>
      <c r="AC13">
        <f>AB13+IF(ISBLANK(D13), 0, E13*COS(VLOOKUP(D13, Data!$A$2:$C$18, 3, 0))/600*$P$1)</f>
        <v>-36.600383333333333</v>
      </c>
      <c r="AD13">
        <f t="shared" si="2"/>
        <v>174.83221666666665</v>
      </c>
      <c r="AE13">
        <f>AD13+IF(ISBLANK(D13), 0, E13/COS(RADIANS(AB13))*SIN(VLOOKUP(D13, Data!$A$2:$C$18, 3, 0))/600*$P$1)</f>
        <v>174.83221666666665</v>
      </c>
      <c r="AF13">
        <f t="shared" si="3"/>
        <v>-36.600383333333333</v>
      </c>
      <c r="AG13">
        <f t="shared" si="3"/>
        <v>-36.600383333333333</v>
      </c>
      <c r="AH13">
        <f t="shared" si="3"/>
        <v>174.83221666666665</v>
      </c>
      <c r="AI13">
        <f t="shared" si="3"/>
        <v>174.83221666666665</v>
      </c>
      <c r="AJ13">
        <f t="shared" si="4"/>
        <v>0</v>
      </c>
      <c r="AK13">
        <f t="shared" si="4"/>
        <v>0</v>
      </c>
      <c r="AL13">
        <f t="shared" si="4"/>
        <v>0</v>
      </c>
      <c r="AM13">
        <f t="shared" si="4"/>
        <v>0</v>
      </c>
      <c r="AN13">
        <f t="shared" si="5"/>
        <v>0</v>
      </c>
      <c r="AO13">
        <f t="shared" si="5"/>
        <v>0</v>
      </c>
      <c r="AP13">
        <f t="shared" si="5"/>
        <v>0</v>
      </c>
      <c r="AQ13">
        <f t="shared" si="5"/>
        <v>0</v>
      </c>
      <c r="AR13">
        <f t="shared" si="6"/>
        <v>0</v>
      </c>
      <c r="AS13">
        <f t="shared" si="6"/>
        <v>0</v>
      </c>
      <c r="AT13">
        <f t="shared" si="6"/>
        <v>0</v>
      </c>
      <c r="AU13">
        <f t="shared" si="6"/>
        <v>0</v>
      </c>
    </row>
    <row r="14" spans="1:48">
      <c r="A14" s="5" t="s">
        <v>9</v>
      </c>
      <c r="B14" s="50"/>
      <c r="C14" s="51"/>
      <c r="D14" s="52"/>
      <c r="E14" s="41"/>
      <c r="F14" s="41"/>
      <c r="G14" s="52"/>
      <c r="S14" s="15" t="s">
        <v>79</v>
      </c>
      <c r="T14" s="15" t="s">
        <v>38</v>
      </c>
      <c r="U14" t="b">
        <f t="shared" si="0"/>
        <v>1</v>
      </c>
      <c r="V14" s="15" t="s">
        <v>102</v>
      </c>
      <c r="W14" s="15" t="str">
        <f t="shared" si="7"/>
        <v>Mkn</v>
      </c>
      <c r="X14" t="str">
        <f t="shared" si="1"/>
        <v>35 54.364 175 06.881</v>
      </c>
      <c r="Y14">
        <f t="shared" si="9"/>
        <v>3</v>
      </c>
      <c r="Z14">
        <f t="shared" si="10"/>
        <v>10</v>
      </c>
      <c r="AA14">
        <f t="shared" si="10"/>
        <v>14</v>
      </c>
      <c r="AB14">
        <f t="shared" si="8"/>
        <v>-35.906066666666668</v>
      </c>
      <c r="AC14">
        <f>AB14+IF(ISBLANK(D14), 0, E14*COS(VLOOKUP(D14, Data!$A$2:$C$18, 3, 0))/600*$P$1)</f>
        <v>-35.906066666666668</v>
      </c>
      <c r="AD14">
        <f t="shared" si="2"/>
        <v>175.11468333333335</v>
      </c>
      <c r="AE14">
        <f>AD14+IF(ISBLANK(D14), 0, E14/COS(RADIANS(AB14))*SIN(VLOOKUP(D14, Data!$A$2:$C$18, 3, 0))/600*$P$1)</f>
        <v>175.11468333333335</v>
      </c>
      <c r="AF14">
        <f t="shared" si="3"/>
        <v>-35.906066666666668</v>
      </c>
      <c r="AG14">
        <f t="shared" si="3"/>
        <v>-35.906066666666668</v>
      </c>
      <c r="AH14">
        <f t="shared" si="3"/>
        <v>175.11468333333335</v>
      </c>
      <c r="AI14">
        <f t="shared" si="3"/>
        <v>175.11468333333335</v>
      </c>
      <c r="AJ14">
        <f t="shared" si="4"/>
        <v>0</v>
      </c>
      <c r="AK14">
        <f t="shared" si="4"/>
        <v>0</v>
      </c>
      <c r="AL14">
        <f t="shared" si="4"/>
        <v>0</v>
      </c>
      <c r="AM14">
        <f t="shared" si="4"/>
        <v>0</v>
      </c>
      <c r="AN14">
        <f t="shared" si="5"/>
        <v>0</v>
      </c>
      <c r="AO14">
        <f t="shared" si="5"/>
        <v>0</v>
      </c>
      <c r="AP14">
        <f t="shared" si="5"/>
        <v>0</v>
      </c>
      <c r="AQ14">
        <f t="shared" si="5"/>
        <v>0</v>
      </c>
      <c r="AR14">
        <f t="shared" si="6"/>
        <v>0</v>
      </c>
      <c r="AS14">
        <f t="shared" si="6"/>
        <v>0</v>
      </c>
      <c r="AT14">
        <f t="shared" si="6"/>
        <v>0</v>
      </c>
      <c r="AU14">
        <f t="shared" si="6"/>
        <v>0</v>
      </c>
    </row>
    <row r="15" spans="1:48">
      <c r="A15" s="5" t="s">
        <v>154</v>
      </c>
      <c r="B15" s="50"/>
      <c r="C15" s="51"/>
      <c r="D15" s="52"/>
      <c r="E15" s="41"/>
      <c r="F15" s="41"/>
      <c r="G15" s="52"/>
      <c r="S15" s="15" t="s">
        <v>155</v>
      </c>
      <c r="T15" s="15" t="s">
        <v>38</v>
      </c>
      <c r="U15" t="b">
        <f t="shared" si="0"/>
        <v>1</v>
      </c>
      <c r="V15" s="15" t="s">
        <v>506</v>
      </c>
      <c r="W15" s="15" t="str">
        <f t="shared" si="7"/>
        <v>Prr</v>
      </c>
      <c r="X15" t="str">
        <f t="shared" si="1"/>
        <v>35 09.583 174 07.428</v>
      </c>
      <c r="Y15">
        <f t="shared" si="9"/>
        <v>3</v>
      </c>
      <c r="Z15">
        <f t="shared" si="10"/>
        <v>10</v>
      </c>
      <c r="AA15">
        <f t="shared" si="10"/>
        <v>14</v>
      </c>
      <c r="AB15">
        <f t="shared" si="8"/>
        <v>-35.159716666666668</v>
      </c>
      <c r="AC15">
        <f>AB15+IF(ISBLANK(D15), 0, E15*COS(VLOOKUP(D15, Data!$A$2:$C$18, 3, 0))/600*$P$1)</f>
        <v>-35.159716666666668</v>
      </c>
      <c r="AD15">
        <f t="shared" si="2"/>
        <v>174.12379999999999</v>
      </c>
      <c r="AE15">
        <f>AD15+IF(ISBLANK(D15), 0, E15/COS(RADIANS(AB15))*SIN(VLOOKUP(D15, Data!$A$2:$C$18, 3, 0))/600*$P$1)</f>
        <v>174.12379999999999</v>
      </c>
      <c r="AF15">
        <f t="shared" si="3"/>
        <v>-35.159716666666668</v>
      </c>
      <c r="AG15">
        <f t="shared" si="3"/>
        <v>-35.159716666666668</v>
      </c>
      <c r="AH15">
        <f t="shared" si="3"/>
        <v>174.12379999999999</v>
      </c>
      <c r="AI15">
        <f t="shared" si="3"/>
        <v>174.12379999999999</v>
      </c>
      <c r="AJ15">
        <f t="shared" si="4"/>
        <v>0</v>
      </c>
      <c r="AK15">
        <f t="shared" si="4"/>
        <v>0</v>
      </c>
      <c r="AL15">
        <f t="shared" si="4"/>
        <v>0</v>
      </c>
      <c r="AM15">
        <f t="shared" si="4"/>
        <v>0</v>
      </c>
      <c r="AN15">
        <f t="shared" si="5"/>
        <v>0</v>
      </c>
      <c r="AO15">
        <f t="shared" si="5"/>
        <v>0</v>
      </c>
      <c r="AP15">
        <f t="shared" si="5"/>
        <v>0</v>
      </c>
      <c r="AQ15">
        <f t="shared" si="5"/>
        <v>0</v>
      </c>
      <c r="AR15">
        <f t="shared" si="6"/>
        <v>0</v>
      </c>
      <c r="AS15">
        <f t="shared" si="6"/>
        <v>0</v>
      </c>
      <c r="AT15">
        <f t="shared" si="6"/>
        <v>0</v>
      </c>
      <c r="AU15">
        <f t="shared" si="6"/>
        <v>0</v>
      </c>
    </row>
    <row r="16" spans="1:48">
      <c r="A16" s="1" t="s">
        <v>170</v>
      </c>
      <c r="B16" s="50"/>
      <c r="C16" s="51"/>
      <c r="D16" s="52"/>
      <c r="E16" s="41"/>
      <c r="F16" s="41"/>
      <c r="G16" s="52"/>
      <c r="S16" s="15" t="s">
        <v>80</v>
      </c>
      <c r="T16" s="15" t="s">
        <v>38</v>
      </c>
      <c r="U16" t="b">
        <f t="shared" si="0"/>
        <v>1</v>
      </c>
      <c r="V16" s="15" t="s">
        <v>103</v>
      </c>
      <c r="W16" s="15" t="str">
        <f t="shared" si="7"/>
        <v>Rng</v>
      </c>
      <c r="X16" t="str">
        <f t="shared" si="1"/>
        <v>34 25.622 172 40.636</v>
      </c>
      <c r="Y16">
        <f t="shared" si="9"/>
        <v>3</v>
      </c>
      <c r="Z16">
        <f t="shared" si="10"/>
        <v>10</v>
      </c>
      <c r="AA16">
        <f t="shared" si="10"/>
        <v>14</v>
      </c>
      <c r="AB16">
        <f t="shared" si="8"/>
        <v>-34.427033333333334</v>
      </c>
      <c r="AC16">
        <f>AB16+IF(ISBLANK(D16), 0, E16*COS(VLOOKUP(D16, Data!$A$2:$C$18, 3, 0))/600*$P$1)</f>
        <v>-34.427033333333334</v>
      </c>
      <c r="AD16">
        <f t="shared" si="2"/>
        <v>172.67726666666667</v>
      </c>
      <c r="AE16">
        <f>AD16+IF(ISBLANK(D16), 0, E16/COS(RADIANS(AB16))*SIN(VLOOKUP(D16, Data!$A$2:$C$18, 3, 0))/600*$P$1)</f>
        <v>172.67726666666667</v>
      </c>
      <c r="AF16">
        <f t="shared" si="3"/>
        <v>-34.427033333333334</v>
      </c>
      <c r="AG16">
        <f t="shared" si="3"/>
        <v>-34.427033333333334</v>
      </c>
      <c r="AH16">
        <f t="shared" si="3"/>
        <v>172.67726666666667</v>
      </c>
      <c r="AI16">
        <f t="shared" si="3"/>
        <v>172.67726666666667</v>
      </c>
      <c r="AJ16">
        <f t="shared" si="4"/>
        <v>0</v>
      </c>
      <c r="AK16">
        <f t="shared" si="4"/>
        <v>0</v>
      </c>
      <c r="AL16">
        <f t="shared" si="4"/>
        <v>0</v>
      </c>
      <c r="AM16">
        <f t="shared" si="4"/>
        <v>0</v>
      </c>
      <c r="AN16">
        <f t="shared" si="5"/>
        <v>0</v>
      </c>
      <c r="AO16">
        <f t="shared" si="5"/>
        <v>0</v>
      </c>
      <c r="AP16">
        <f t="shared" si="5"/>
        <v>0</v>
      </c>
      <c r="AQ16">
        <f t="shared" si="5"/>
        <v>0</v>
      </c>
      <c r="AR16">
        <f t="shared" si="6"/>
        <v>0</v>
      </c>
      <c r="AS16">
        <f t="shared" si="6"/>
        <v>0</v>
      </c>
      <c r="AT16">
        <f t="shared" si="6"/>
        <v>0</v>
      </c>
      <c r="AU16">
        <f t="shared" si="6"/>
        <v>0</v>
      </c>
    </row>
    <row r="17" spans="1:47">
      <c r="A17" s="1" t="s">
        <v>32</v>
      </c>
      <c r="B17" s="50"/>
      <c r="C17" s="51"/>
      <c r="D17" s="52"/>
      <c r="E17" s="41"/>
      <c r="F17" s="41"/>
      <c r="G17" s="52"/>
      <c r="S17" s="15" t="s">
        <v>81</v>
      </c>
      <c r="T17" s="15" t="s">
        <v>38</v>
      </c>
      <c r="U17" t="b">
        <f t="shared" si="0"/>
        <v>1</v>
      </c>
      <c r="V17" s="15" t="s">
        <v>113</v>
      </c>
      <c r="W17" s="15" t="str">
        <f t="shared" si="7"/>
        <v>Ack</v>
      </c>
      <c r="X17" t="str">
        <f t="shared" si="1"/>
        <v>37 00.380 174 47.343</v>
      </c>
      <c r="Y17">
        <f t="shared" si="9"/>
        <v>3</v>
      </c>
      <c r="Z17">
        <f t="shared" si="10"/>
        <v>10</v>
      </c>
      <c r="AA17">
        <f t="shared" si="10"/>
        <v>14</v>
      </c>
      <c r="AB17">
        <f t="shared" si="8"/>
        <v>-37.00633333333333</v>
      </c>
      <c r="AC17">
        <f>AB17+IF(ISBLANK(D17), 0, E17*COS(VLOOKUP(D17, Data!$A$2:$C$18, 3, 0))/600*$P$1)</f>
        <v>-37.00633333333333</v>
      </c>
      <c r="AD17">
        <f t="shared" si="2"/>
        <v>174.78905</v>
      </c>
      <c r="AE17">
        <f>AD17+IF(ISBLANK(D17), 0, E17/COS(RADIANS(AB17))*SIN(VLOOKUP(D17, Data!$A$2:$C$18, 3, 0))/600*$P$1)</f>
        <v>174.78905</v>
      </c>
      <c r="AF17">
        <f t="shared" si="3"/>
        <v>-37.00633333333333</v>
      </c>
      <c r="AG17">
        <f t="shared" si="3"/>
        <v>-37.00633333333333</v>
      </c>
      <c r="AH17">
        <f t="shared" si="3"/>
        <v>174.78905</v>
      </c>
      <c r="AI17">
        <f t="shared" si="3"/>
        <v>174.78905</v>
      </c>
      <c r="AJ17">
        <f t="shared" si="4"/>
        <v>0</v>
      </c>
      <c r="AK17">
        <f t="shared" si="4"/>
        <v>0</v>
      </c>
      <c r="AL17">
        <f t="shared" si="4"/>
        <v>0</v>
      </c>
      <c r="AM17">
        <f t="shared" si="4"/>
        <v>0</v>
      </c>
      <c r="AN17">
        <f t="shared" si="5"/>
        <v>0</v>
      </c>
      <c r="AO17">
        <f t="shared" si="5"/>
        <v>0</v>
      </c>
      <c r="AP17">
        <f t="shared" si="5"/>
        <v>0</v>
      </c>
      <c r="AQ17">
        <f t="shared" si="5"/>
        <v>0</v>
      </c>
      <c r="AR17">
        <f t="shared" si="6"/>
        <v>0</v>
      </c>
      <c r="AS17">
        <f t="shared" si="6"/>
        <v>0</v>
      </c>
      <c r="AT17">
        <f t="shared" si="6"/>
        <v>0</v>
      </c>
      <c r="AU17">
        <f t="shared" si="6"/>
        <v>0</v>
      </c>
    </row>
    <row r="18" spans="1:47">
      <c r="A18" s="1" t="s">
        <v>34</v>
      </c>
      <c r="B18" s="50"/>
      <c r="C18" s="51"/>
      <c r="D18" s="52"/>
      <c r="E18" s="41"/>
      <c r="F18" s="41"/>
      <c r="G18" s="52"/>
      <c r="S18" s="15" t="s">
        <v>82</v>
      </c>
      <c r="T18" s="15" t="s">
        <v>38</v>
      </c>
      <c r="U18" t="b">
        <f t="shared" si="0"/>
        <v>1</v>
      </c>
      <c r="V18" s="15" t="s">
        <v>100</v>
      </c>
      <c r="W18" s="15" t="str">
        <f t="shared" si="7"/>
        <v>Mnk</v>
      </c>
      <c r="X18" t="str">
        <f t="shared" si="1"/>
        <v>37 03.022 174 30.184</v>
      </c>
      <c r="Y18">
        <f t="shared" si="9"/>
        <v>3</v>
      </c>
      <c r="Z18">
        <f t="shared" si="10"/>
        <v>10</v>
      </c>
      <c r="AA18">
        <f t="shared" si="10"/>
        <v>14</v>
      </c>
      <c r="AB18">
        <f t="shared" si="8"/>
        <v>-37.050366666666669</v>
      </c>
      <c r="AC18">
        <f>AB18+IF(ISBLANK(D18), 0, E18*COS(VLOOKUP(D18, Data!$A$2:$C$18, 3, 0))/600*$P$1)</f>
        <v>-37.050366666666669</v>
      </c>
      <c r="AD18">
        <f t="shared" si="2"/>
        <v>174.50306666666665</v>
      </c>
      <c r="AE18">
        <f>AD18+IF(ISBLANK(D18), 0, E18/COS(RADIANS(AB18))*SIN(VLOOKUP(D18, Data!$A$2:$C$18, 3, 0))/600*$P$1)</f>
        <v>174.50306666666665</v>
      </c>
      <c r="AF18">
        <f t="shared" si="3"/>
        <v>-37.050366666666669</v>
      </c>
      <c r="AG18">
        <f t="shared" si="3"/>
        <v>-37.050366666666669</v>
      </c>
      <c r="AH18">
        <f t="shared" si="3"/>
        <v>174.50306666666665</v>
      </c>
      <c r="AI18">
        <f t="shared" si="3"/>
        <v>174.50306666666665</v>
      </c>
      <c r="AJ18">
        <f t="shared" si="4"/>
        <v>0</v>
      </c>
      <c r="AK18">
        <f t="shared" si="4"/>
        <v>0</v>
      </c>
      <c r="AL18">
        <f t="shared" si="4"/>
        <v>0</v>
      </c>
      <c r="AM18">
        <f t="shared" si="4"/>
        <v>0</v>
      </c>
      <c r="AN18">
        <f t="shared" si="5"/>
        <v>0</v>
      </c>
      <c r="AO18">
        <f t="shared" si="5"/>
        <v>0</v>
      </c>
      <c r="AP18">
        <f t="shared" si="5"/>
        <v>0</v>
      </c>
      <c r="AQ18">
        <f t="shared" si="5"/>
        <v>0</v>
      </c>
      <c r="AR18">
        <f t="shared" si="6"/>
        <v>0</v>
      </c>
      <c r="AS18">
        <f t="shared" si="6"/>
        <v>0</v>
      </c>
      <c r="AT18">
        <f t="shared" si="6"/>
        <v>0</v>
      </c>
      <c r="AU18">
        <f t="shared" si="6"/>
        <v>0</v>
      </c>
    </row>
    <row r="19" spans="1:47">
      <c r="A19" s="5" t="s">
        <v>123</v>
      </c>
      <c r="B19" s="53"/>
      <c r="C19" s="50"/>
      <c r="D19" s="52" t="s">
        <v>33</v>
      </c>
      <c r="E19" s="41">
        <v>8</v>
      </c>
      <c r="F19" s="41">
        <v>1015</v>
      </c>
      <c r="G19" s="52" t="s">
        <v>566</v>
      </c>
      <c r="S19" s="15" t="s">
        <v>83</v>
      </c>
      <c r="T19" s="15" t="s">
        <v>557</v>
      </c>
      <c r="U19" t="b">
        <f t="shared" si="0"/>
        <v>1</v>
      </c>
      <c r="V19" s="15" t="s">
        <v>131</v>
      </c>
      <c r="W19" s="15" t="str">
        <f t="shared" si="7"/>
        <v>Thr</v>
      </c>
      <c r="X19" t="str">
        <f t="shared" si="1"/>
        <v>38 09.990 174 42.440</v>
      </c>
      <c r="Y19">
        <f t="shared" si="9"/>
        <v>3</v>
      </c>
      <c r="Z19">
        <f t="shared" si="10"/>
        <v>10</v>
      </c>
      <c r="AA19">
        <f t="shared" si="10"/>
        <v>14</v>
      </c>
      <c r="AB19">
        <f t="shared" si="8"/>
        <v>-38.166499999999999</v>
      </c>
      <c r="AC19">
        <f>AB19+IF(ISBLANK(D19), 0, E19*COS(VLOOKUP(D19, Data!$A$2:$C$18, 3, 0))/600*$P$1)</f>
        <v>-38.496483164553723</v>
      </c>
      <c r="AD19">
        <f t="shared" si="2"/>
        <v>174.70733333333334</v>
      </c>
      <c r="AE19">
        <f>AD19+IF(ISBLANK(D19), 0, E19/COS(RADIANS(AB19))*SIN(VLOOKUP(D19, Data!$A$2:$C$18, 3, 0))/600*$P$1)</f>
        <v>174.28762401004502</v>
      </c>
      <c r="AF19">
        <f t="shared" si="3"/>
        <v>-38.166499999999999</v>
      </c>
      <c r="AG19">
        <f t="shared" si="3"/>
        <v>-38.496483164553723</v>
      </c>
      <c r="AH19">
        <f t="shared" si="3"/>
        <v>174.70733333333334</v>
      </c>
      <c r="AI19">
        <f t="shared" si="3"/>
        <v>174.28762401004502</v>
      </c>
      <c r="AJ19">
        <f t="shared" si="4"/>
        <v>0</v>
      </c>
      <c r="AK19">
        <f t="shared" si="4"/>
        <v>0</v>
      </c>
      <c r="AL19">
        <f t="shared" si="4"/>
        <v>0</v>
      </c>
      <c r="AM19">
        <f t="shared" si="4"/>
        <v>0</v>
      </c>
      <c r="AN19">
        <f t="shared" si="5"/>
        <v>0</v>
      </c>
      <c r="AO19">
        <f t="shared" si="5"/>
        <v>0</v>
      </c>
      <c r="AP19">
        <f t="shared" si="5"/>
        <v>0</v>
      </c>
      <c r="AQ19">
        <f t="shared" si="5"/>
        <v>0</v>
      </c>
      <c r="AR19">
        <f t="shared" si="6"/>
        <v>0</v>
      </c>
      <c r="AS19">
        <f t="shared" si="6"/>
        <v>0</v>
      </c>
      <c r="AT19">
        <f t="shared" si="6"/>
        <v>0</v>
      </c>
      <c r="AU19">
        <f t="shared" si="6"/>
        <v>0</v>
      </c>
    </row>
    <row r="20" spans="1:47">
      <c r="A20" s="1" t="s">
        <v>36</v>
      </c>
      <c r="B20" s="53" t="s">
        <v>558</v>
      </c>
      <c r="C20" s="50">
        <v>20</v>
      </c>
      <c r="D20" s="52" t="s">
        <v>27</v>
      </c>
      <c r="E20" s="41">
        <v>11</v>
      </c>
      <c r="F20" s="41">
        <v>1015</v>
      </c>
      <c r="G20" s="52" t="s">
        <v>566</v>
      </c>
      <c r="S20" s="15" t="s">
        <v>84</v>
      </c>
      <c r="T20" s="15" t="s">
        <v>557</v>
      </c>
      <c r="U20" t="b">
        <f t="shared" si="0"/>
        <v>1</v>
      </c>
      <c r="V20" s="15" t="s">
        <v>114</v>
      </c>
      <c r="W20" s="15" t="str">
        <f t="shared" si="7"/>
        <v>NPm</v>
      </c>
      <c r="X20" t="str">
        <f t="shared" si="1"/>
        <v>39 00.500 174 10.841</v>
      </c>
      <c r="Y20">
        <f t="shared" si="9"/>
        <v>3</v>
      </c>
      <c r="Z20">
        <f t="shared" si="10"/>
        <v>10</v>
      </c>
      <c r="AA20">
        <f t="shared" si="10"/>
        <v>14</v>
      </c>
      <c r="AB20">
        <f t="shared" si="8"/>
        <v>-39.008333333333333</v>
      </c>
      <c r="AC20">
        <f>AB20+IF(ISBLANK(D20), 0, E20*COS(VLOOKUP(D20, Data!$A$2:$C$18, 3, 0))/600*$P$1)</f>
        <v>-39.008333333333333</v>
      </c>
      <c r="AD20">
        <f t="shared" si="2"/>
        <v>174.18068333333332</v>
      </c>
      <c r="AE20">
        <f>AD20+IF(ISBLANK(D20), 0, E20/COS(RADIANS(AB20))*SIN(VLOOKUP(D20, Data!$A$2:$C$18, 3, 0))/600*$P$1)</f>
        <v>173.35491534559054</v>
      </c>
      <c r="AF20">
        <f t="shared" si="3"/>
        <v>0</v>
      </c>
      <c r="AG20">
        <f t="shared" si="3"/>
        <v>0</v>
      </c>
      <c r="AH20">
        <f t="shared" si="3"/>
        <v>0</v>
      </c>
      <c r="AI20">
        <f t="shared" si="3"/>
        <v>0</v>
      </c>
      <c r="AJ20">
        <f t="shared" si="4"/>
        <v>-39.008333333333333</v>
      </c>
      <c r="AK20">
        <f t="shared" si="4"/>
        <v>-39.008333333333333</v>
      </c>
      <c r="AL20">
        <f t="shared" si="4"/>
        <v>174.18068333333332</v>
      </c>
      <c r="AM20">
        <f t="shared" si="4"/>
        <v>173.35491534559054</v>
      </c>
      <c r="AN20">
        <f t="shared" si="5"/>
        <v>0</v>
      </c>
      <c r="AO20">
        <f t="shared" si="5"/>
        <v>0</v>
      </c>
      <c r="AP20">
        <f t="shared" si="5"/>
        <v>0</v>
      </c>
      <c r="AQ20">
        <f t="shared" si="5"/>
        <v>0</v>
      </c>
      <c r="AR20">
        <f t="shared" si="6"/>
        <v>0</v>
      </c>
      <c r="AS20">
        <f t="shared" si="6"/>
        <v>0</v>
      </c>
      <c r="AT20">
        <f t="shared" si="6"/>
        <v>0</v>
      </c>
      <c r="AU20">
        <f t="shared" si="6"/>
        <v>0</v>
      </c>
    </row>
    <row r="21" spans="1:47">
      <c r="A21" s="1" t="s">
        <v>49</v>
      </c>
      <c r="B21" s="53" t="s">
        <v>558</v>
      </c>
      <c r="C21" s="50">
        <v>20</v>
      </c>
      <c r="D21" s="52" t="s">
        <v>35</v>
      </c>
      <c r="E21" s="41">
        <v>6</v>
      </c>
      <c r="F21" s="41">
        <v>1016</v>
      </c>
      <c r="G21" s="52" t="s">
        <v>566</v>
      </c>
      <c r="S21" s="15" t="s">
        <v>85</v>
      </c>
      <c r="T21" s="15" t="s">
        <v>557</v>
      </c>
      <c r="U21" t="b">
        <f t="shared" si="0"/>
        <v>1</v>
      </c>
      <c r="V21" s="15" t="s">
        <v>115</v>
      </c>
      <c r="W21" s="15" t="str">
        <f t="shared" si="7"/>
        <v>Wgn</v>
      </c>
      <c r="X21" t="str">
        <f t="shared" si="1"/>
        <v>39 57.578 175 01.531</v>
      </c>
      <c r="Y21">
        <f t="shared" si="9"/>
        <v>3</v>
      </c>
      <c r="Z21">
        <f t="shared" si="10"/>
        <v>10</v>
      </c>
      <c r="AA21">
        <f t="shared" si="10"/>
        <v>14</v>
      </c>
      <c r="AB21">
        <f t="shared" si="8"/>
        <v>-39.959633333333336</v>
      </c>
      <c r="AC21">
        <f>AB21+IF(ISBLANK(D21), 0, E21*COS(VLOOKUP(D21, Data!$A$2:$C$18, 3, 0))/600*$P$1)</f>
        <v>-40.309633333333338</v>
      </c>
      <c r="AD21">
        <f t="shared" si="2"/>
        <v>175.02551666666668</v>
      </c>
      <c r="AE21">
        <f>AD21+IF(ISBLANK(D21), 0, E21/COS(RADIANS(AB21))*SIN(VLOOKUP(D21, Data!$A$2:$C$18, 3, 0))/600*$P$1)</f>
        <v>175.02551666666668</v>
      </c>
      <c r="AF21">
        <f t="shared" si="3"/>
        <v>-39.959633333333336</v>
      </c>
      <c r="AG21">
        <f t="shared" si="3"/>
        <v>-40.309633333333338</v>
      </c>
      <c r="AH21">
        <f t="shared" si="3"/>
        <v>175.02551666666668</v>
      </c>
      <c r="AI21">
        <f t="shared" si="3"/>
        <v>175.02551666666668</v>
      </c>
      <c r="AJ21">
        <f t="shared" si="4"/>
        <v>0</v>
      </c>
      <c r="AK21">
        <f t="shared" si="4"/>
        <v>0</v>
      </c>
      <c r="AL21">
        <f t="shared" si="4"/>
        <v>0</v>
      </c>
      <c r="AM21">
        <f t="shared" si="4"/>
        <v>0</v>
      </c>
      <c r="AN21">
        <f t="shared" si="5"/>
        <v>0</v>
      </c>
      <c r="AO21">
        <f t="shared" si="5"/>
        <v>0</v>
      </c>
      <c r="AP21">
        <f t="shared" si="5"/>
        <v>0</v>
      </c>
      <c r="AQ21">
        <f t="shared" si="5"/>
        <v>0</v>
      </c>
      <c r="AR21">
        <f t="shared" si="6"/>
        <v>0</v>
      </c>
      <c r="AS21">
        <f t="shared" si="6"/>
        <v>0</v>
      </c>
      <c r="AT21">
        <f t="shared" si="6"/>
        <v>0</v>
      </c>
      <c r="AU21">
        <f t="shared" si="6"/>
        <v>0</v>
      </c>
    </row>
    <row r="22" spans="1:47">
      <c r="A22" s="1" t="s">
        <v>37</v>
      </c>
      <c r="B22" s="53"/>
      <c r="C22" s="50"/>
      <c r="D22" s="52" t="s">
        <v>27</v>
      </c>
      <c r="E22" s="41">
        <v>1</v>
      </c>
      <c r="F22" s="41"/>
      <c r="G22" s="52"/>
      <c r="S22" s="15" t="s">
        <v>86</v>
      </c>
      <c r="T22" s="15" t="s">
        <v>557</v>
      </c>
      <c r="U22" t="b">
        <f t="shared" si="0"/>
        <v>1</v>
      </c>
      <c r="V22" s="15" t="s">
        <v>116</v>
      </c>
      <c r="W22" s="15" t="str">
        <f t="shared" si="7"/>
        <v>Kak</v>
      </c>
      <c r="X22" t="str">
        <f t="shared" si="1"/>
        <v>41 14.020 174 46.792</v>
      </c>
      <c r="Y22">
        <f t="shared" si="9"/>
        <v>3</v>
      </c>
      <c r="Z22">
        <f t="shared" ref="Z22:AA37" si="11">FIND(" ", $X22, Y22+1)</f>
        <v>10</v>
      </c>
      <c r="AA22">
        <f t="shared" si="11"/>
        <v>14</v>
      </c>
      <c r="AB22">
        <f t="shared" si="8"/>
        <v>-41.233666666666664</v>
      </c>
      <c r="AC22">
        <f>AB22+IF(ISBLANK(D22), 0, E22*COS(VLOOKUP(D22, Data!$A$2:$C$18, 3, 0))/600*$P$1)</f>
        <v>-41.233666666666664</v>
      </c>
      <c r="AD22">
        <f t="shared" si="2"/>
        <v>174.77986666666666</v>
      </c>
      <c r="AE22">
        <f>AD22+IF(ISBLANK(D22), 0, E22/COS(RADIANS(AB22))*SIN(VLOOKUP(D22, Data!$A$2:$C$18, 3, 0))/600*$P$1)</f>
        <v>174.70229860571811</v>
      </c>
      <c r="AF22">
        <f t="shared" si="3"/>
        <v>-41.233666666666664</v>
      </c>
      <c r="AG22">
        <f t="shared" si="3"/>
        <v>-41.233666666666664</v>
      </c>
      <c r="AH22">
        <f t="shared" si="3"/>
        <v>174.77986666666666</v>
      </c>
      <c r="AI22">
        <f t="shared" si="3"/>
        <v>174.70229860571811</v>
      </c>
      <c r="AJ22">
        <f t="shared" si="4"/>
        <v>0</v>
      </c>
      <c r="AK22">
        <f t="shared" si="4"/>
        <v>0</v>
      </c>
      <c r="AL22">
        <f t="shared" si="4"/>
        <v>0</v>
      </c>
      <c r="AM22">
        <f t="shared" si="4"/>
        <v>0</v>
      </c>
      <c r="AN22">
        <f t="shared" si="5"/>
        <v>0</v>
      </c>
      <c r="AO22">
        <f t="shared" si="5"/>
        <v>0</v>
      </c>
      <c r="AP22">
        <f t="shared" si="5"/>
        <v>0</v>
      </c>
      <c r="AQ22">
        <f t="shared" si="5"/>
        <v>0</v>
      </c>
      <c r="AR22">
        <f t="shared" si="6"/>
        <v>0</v>
      </c>
      <c r="AS22">
        <f t="shared" si="6"/>
        <v>0</v>
      </c>
      <c r="AT22">
        <f t="shared" si="6"/>
        <v>0</v>
      </c>
      <c r="AU22">
        <f t="shared" si="6"/>
        <v>0</v>
      </c>
    </row>
    <row r="23" spans="1:47">
      <c r="A23" s="1" t="s">
        <v>39</v>
      </c>
      <c r="B23" s="53"/>
      <c r="C23" s="50"/>
      <c r="D23" s="52" t="s">
        <v>33</v>
      </c>
      <c r="E23" s="41">
        <v>9</v>
      </c>
      <c r="F23" s="41"/>
      <c r="G23" s="52"/>
      <c r="S23" s="15" t="s">
        <v>87</v>
      </c>
      <c r="T23" s="15" t="s">
        <v>557</v>
      </c>
      <c r="U23" t="b">
        <f t="shared" si="0"/>
        <v>1</v>
      </c>
      <c r="V23" s="15" t="s">
        <v>117</v>
      </c>
      <c r="W23" s="15" t="str">
        <f t="shared" si="7"/>
        <v>Mna</v>
      </c>
      <c r="X23" t="str">
        <f t="shared" si="1"/>
        <v>41 05.160 174 47.008</v>
      </c>
      <c r="Y23">
        <f t="shared" si="9"/>
        <v>3</v>
      </c>
      <c r="Z23">
        <f t="shared" si="11"/>
        <v>10</v>
      </c>
      <c r="AA23">
        <f t="shared" si="11"/>
        <v>14</v>
      </c>
      <c r="AB23">
        <f t="shared" si="8"/>
        <v>-41.085999999999999</v>
      </c>
      <c r="AC23">
        <f>AB23+IF(ISBLANK(D23), 0, E23*COS(VLOOKUP(D23, Data!$A$2:$C$18, 3, 0))/600*$P$1)</f>
        <v>-41.457231060122936</v>
      </c>
      <c r="AD23">
        <f t="shared" si="2"/>
        <v>174.78346666666667</v>
      </c>
      <c r="AE23">
        <f>AD23+IF(ISBLANK(D23), 0, E23/COS(RADIANS(AB23))*SIN(VLOOKUP(D23, Data!$A$2:$C$18, 3, 0))/600*$P$1)</f>
        <v>174.2909374893282</v>
      </c>
      <c r="AF23">
        <f t="shared" si="3"/>
        <v>-41.085999999999999</v>
      </c>
      <c r="AG23">
        <f t="shared" si="3"/>
        <v>-41.457231060122936</v>
      </c>
      <c r="AH23">
        <f t="shared" si="3"/>
        <v>174.78346666666667</v>
      </c>
      <c r="AI23">
        <f t="shared" si="3"/>
        <v>174.2909374893282</v>
      </c>
      <c r="AJ23">
        <f t="shared" si="4"/>
        <v>0</v>
      </c>
      <c r="AK23">
        <f t="shared" si="4"/>
        <v>0</v>
      </c>
      <c r="AL23">
        <f t="shared" si="4"/>
        <v>0</v>
      </c>
      <c r="AM23">
        <f t="shared" si="4"/>
        <v>0</v>
      </c>
      <c r="AN23">
        <f t="shared" si="5"/>
        <v>0</v>
      </c>
      <c r="AO23">
        <f t="shared" si="5"/>
        <v>0</v>
      </c>
      <c r="AP23">
        <f t="shared" si="5"/>
        <v>0</v>
      </c>
      <c r="AQ23">
        <f t="shared" si="5"/>
        <v>0</v>
      </c>
      <c r="AR23">
        <f t="shared" si="6"/>
        <v>0</v>
      </c>
      <c r="AS23">
        <f t="shared" si="6"/>
        <v>0</v>
      </c>
      <c r="AT23">
        <f t="shared" si="6"/>
        <v>0</v>
      </c>
      <c r="AU23">
        <f t="shared" si="6"/>
        <v>0</v>
      </c>
    </row>
    <row r="24" spans="1:47">
      <c r="A24" s="1" t="s">
        <v>40</v>
      </c>
      <c r="B24" s="53" t="s">
        <v>558</v>
      </c>
      <c r="C24" s="50">
        <v>20</v>
      </c>
      <c r="D24" s="52" t="s">
        <v>33</v>
      </c>
      <c r="E24" s="41">
        <v>11</v>
      </c>
      <c r="F24" s="41">
        <v>1016</v>
      </c>
      <c r="G24" s="52" t="s">
        <v>566</v>
      </c>
      <c r="S24" s="15" t="s">
        <v>88</v>
      </c>
      <c r="T24" s="15" t="s">
        <v>557</v>
      </c>
      <c r="U24" t="b">
        <f t="shared" si="0"/>
        <v>1</v>
      </c>
      <c r="V24" s="15" t="s">
        <v>118</v>
      </c>
      <c r="W24" s="15" t="str">
        <f t="shared" si="7"/>
        <v>Wlg</v>
      </c>
      <c r="X24" t="str">
        <f t="shared" si="1"/>
        <v>41 19.972 174 48.458</v>
      </c>
      <c r="Y24">
        <f t="shared" si="9"/>
        <v>3</v>
      </c>
      <c r="Z24">
        <f t="shared" si="11"/>
        <v>10</v>
      </c>
      <c r="AA24">
        <f t="shared" si="11"/>
        <v>14</v>
      </c>
      <c r="AB24">
        <f t="shared" si="8"/>
        <v>-41.332866666666668</v>
      </c>
      <c r="AC24">
        <f>AB24+IF(ISBLANK(D24), 0, E24*COS(VLOOKUP(D24, Data!$A$2:$C$18, 3, 0))/600*$P$1)</f>
        <v>-41.786593517928033</v>
      </c>
      <c r="AD24">
        <f t="shared" si="2"/>
        <v>174.80763333333334</v>
      </c>
      <c r="AE24">
        <f>AD24+IF(ISBLANK(D24), 0, E24/COS(RADIANS(AB24))*SIN(VLOOKUP(D24, Data!$A$2:$C$18, 3, 0))/600*$P$1)</f>
        <v>174.20337755219316</v>
      </c>
      <c r="AF24">
        <f t="shared" si="3"/>
        <v>0</v>
      </c>
      <c r="AG24">
        <f t="shared" si="3"/>
        <v>0</v>
      </c>
      <c r="AH24">
        <f t="shared" si="3"/>
        <v>0</v>
      </c>
      <c r="AI24">
        <f t="shared" si="3"/>
        <v>0</v>
      </c>
      <c r="AJ24">
        <f t="shared" si="4"/>
        <v>-41.332866666666668</v>
      </c>
      <c r="AK24">
        <f t="shared" si="4"/>
        <v>-41.786593517928033</v>
      </c>
      <c r="AL24">
        <f t="shared" si="4"/>
        <v>174.80763333333334</v>
      </c>
      <c r="AM24">
        <f t="shared" si="4"/>
        <v>174.20337755219316</v>
      </c>
      <c r="AN24">
        <f t="shared" si="5"/>
        <v>0</v>
      </c>
      <c r="AO24">
        <f t="shared" si="5"/>
        <v>0</v>
      </c>
      <c r="AP24">
        <f t="shared" si="5"/>
        <v>0</v>
      </c>
      <c r="AQ24">
        <f t="shared" si="5"/>
        <v>0</v>
      </c>
      <c r="AR24">
        <f t="shared" si="6"/>
        <v>0</v>
      </c>
      <c r="AS24">
        <f t="shared" si="6"/>
        <v>0</v>
      </c>
      <c r="AT24">
        <f t="shared" si="6"/>
        <v>0</v>
      </c>
      <c r="AU24">
        <f t="shared" si="6"/>
        <v>0</v>
      </c>
    </row>
    <row r="25" spans="1:47">
      <c r="A25" s="5" t="s">
        <v>142</v>
      </c>
      <c r="B25" s="53"/>
      <c r="C25" s="50"/>
      <c r="D25" s="52" t="s">
        <v>29</v>
      </c>
      <c r="E25" s="41">
        <v>10</v>
      </c>
      <c r="F25" s="41">
        <v>1016</v>
      </c>
      <c r="G25" s="52" t="s">
        <v>566</v>
      </c>
      <c r="S25" s="15" t="s">
        <v>140</v>
      </c>
      <c r="T25" s="15" t="s">
        <v>557</v>
      </c>
      <c r="U25" t="b">
        <f t="shared" si="0"/>
        <v>1</v>
      </c>
      <c r="V25" s="15" t="s">
        <v>143</v>
      </c>
      <c r="W25" s="15" t="str">
        <f t="shared" si="7"/>
        <v>Ngw</v>
      </c>
      <c r="X25" t="str">
        <f t="shared" si="1"/>
        <v>41 36.380 175 14.144</v>
      </c>
      <c r="Y25">
        <f t="shared" si="9"/>
        <v>3</v>
      </c>
      <c r="Z25">
        <f t="shared" si="11"/>
        <v>10</v>
      </c>
      <c r="AA25">
        <f t="shared" si="11"/>
        <v>14</v>
      </c>
      <c r="AB25">
        <f t="shared" si="8"/>
        <v>-41.606333333333332</v>
      </c>
      <c r="AC25">
        <f>AB25+IF(ISBLANK(D25), 0, E25*COS(VLOOKUP(D25, Data!$A$2:$C$18, 3, 0))/600*$P$1)</f>
        <v>-42.018812289025483</v>
      </c>
      <c r="AD25">
        <f t="shared" si="2"/>
        <v>175.23573333333334</v>
      </c>
      <c r="AE25">
        <f>AD25+IF(ISBLANK(D25), 0, E25/COS(RADIANS(AB25))*SIN(VLOOKUP(D25, Data!$A$2:$C$18, 3, 0))/600*$P$1)</f>
        <v>175.78737882164114</v>
      </c>
      <c r="AF25">
        <f t="shared" si="3"/>
        <v>0</v>
      </c>
      <c r="AG25">
        <f t="shared" si="3"/>
        <v>0</v>
      </c>
      <c r="AH25">
        <f t="shared" si="3"/>
        <v>0</v>
      </c>
      <c r="AI25">
        <f t="shared" si="3"/>
        <v>0</v>
      </c>
      <c r="AJ25">
        <f t="shared" si="4"/>
        <v>-41.606333333333332</v>
      </c>
      <c r="AK25">
        <f t="shared" si="4"/>
        <v>-42.018812289025483</v>
      </c>
      <c r="AL25">
        <f t="shared" si="4"/>
        <v>175.23573333333334</v>
      </c>
      <c r="AM25">
        <f t="shared" si="4"/>
        <v>175.78737882164114</v>
      </c>
      <c r="AN25">
        <f t="shared" si="5"/>
        <v>0</v>
      </c>
      <c r="AO25">
        <f t="shared" si="5"/>
        <v>0</v>
      </c>
      <c r="AP25">
        <f t="shared" si="5"/>
        <v>0</v>
      </c>
      <c r="AQ25">
        <f t="shared" si="5"/>
        <v>0</v>
      </c>
      <c r="AR25">
        <f t="shared" si="6"/>
        <v>0</v>
      </c>
      <c r="AS25">
        <f t="shared" si="6"/>
        <v>0</v>
      </c>
      <c r="AT25">
        <f t="shared" si="6"/>
        <v>0</v>
      </c>
      <c r="AU25">
        <f t="shared" si="6"/>
        <v>0</v>
      </c>
    </row>
    <row r="26" spans="1:47">
      <c r="A26" s="1" t="s">
        <v>171</v>
      </c>
      <c r="B26" s="53"/>
      <c r="C26" s="50"/>
      <c r="D26" s="52" t="s">
        <v>43</v>
      </c>
      <c r="E26" s="41">
        <v>7</v>
      </c>
      <c r="F26" s="41">
        <v>1016</v>
      </c>
      <c r="G26" s="52" t="s">
        <v>566</v>
      </c>
      <c r="S26" s="15" t="s">
        <v>89</v>
      </c>
      <c r="T26" s="15" t="s">
        <v>557</v>
      </c>
      <c r="U26" t="b">
        <f t="shared" si="0"/>
        <v>1</v>
      </c>
      <c r="V26" s="15" t="s">
        <v>119</v>
      </c>
      <c r="W26" s="15" t="str">
        <f t="shared" si="7"/>
        <v>Cpb</v>
      </c>
      <c r="X26" t="str">
        <f t="shared" si="1"/>
        <v>41 43.729 174 16.567</v>
      </c>
      <c r="Y26">
        <f t="shared" si="9"/>
        <v>3</v>
      </c>
      <c r="Z26">
        <f t="shared" si="11"/>
        <v>10</v>
      </c>
      <c r="AA26">
        <f t="shared" si="11"/>
        <v>14</v>
      </c>
      <c r="AB26">
        <f t="shared" si="8"/>
        <v>-41.728816666666667</v>
      </c>
      <c r="AC26">
        <f>AB26+IF(ISBLANK(D26), 0, E26*COS(VLOOKUP(D26, Data!$A$2:$C$18, 3, 0))/600*$P$1)</f>
        <v>-41.885079068215745</v>
      </c>
      <c r="AD26">
        <f t="shared" si="2"/>
        <v>174.27611666666667</v>
      </c>
      <c r="AE26">
        <f>AD26+IF(ISBLANK(D26), 0, E26/COS(RADIANS(AB26))*SIN(VLOOKUP(D26, Data!$A$2:$C$18, 3, 0))/600*$P$1)</f>
        <v>174.78160914054735</v>
      </c>
      <c r="AF26">
        <f t="shared" si="3"/>
        <v>-41.728816666666667</v>
      </c>
      <c r="AG26">
        <f t="shared" si="3"/>
        <v>-41.885079068215745</v>
      </c>
      <c r="AH26">
        <f t="shared" si="3"/>
        <v>174.27611666666667</v>
      </c>
      <c r="AI26">
        <f t="shared" si="3"/>
        <v>174.78160914054735</v>
      </c>
      <c r="AJ26">
        <f t="shared" si="4"/>
        <v>0</v>
      </c>
      <c r="AK26">
        <f t="shared" si="4"/>
        <v>0</v>
      </c>
      <c r="AL26">
        <f t="shared" si="4"/>
        <v>0</v>
      </c>
      <c r="AM26">
        <f t="shared" si="4"/>
        <v>0</v>
      </c>
      <c r="AN26">
        <f t="shared" si="5"/>
        <v>0</v>
      </c>
      <c r="AO26">
        <f t="shared" si="5"/>
        <v>0</v>
      </c>
      <c r="AP26">
        <f t="shared" si="5"/>
        <v>0</v>
      </c>
      <c r="AQ26">
        <f t="shared" si="5"/>
        <v>0</v>
      </c>
      <c r="AR26">
        <f t="shared" si="6"/>
        <v>0</v>
      </c>
      <c r="AS26">
        <f t="shared" si="6"/>
        <v>0</v>
      </c>
      <c r="AT26">
        <f t="shared" si="6"/>
        <v>0</v>
      </c>
      <c r="AU26">
        <f t="shared" si="6"/>
        <v>0</v>
      </c>
    </row>
    <row r="27" spans="1:47">
      <c r="A27" s="5" t="s">
        <v>122</v>
      </c>
      <c r="B27" s="53"/>
      <c r="C27" s="50"/>
      <c r="D27" s="52" t="s">
        <v>35</v>
      </c>
      <c r="E27" s="41">
        <v>12</v>
      </c>
      <c r="F27" s="41">
        <v>1016</v>
      </c>
      <c r="G27" s="52" t="s">
        <v>566</v>
      </c>
      <c r="S27" s="15" t="s">
        <v>141</v>
      </c>
      <c r="T27" s="15" t="s">
        <v>557</v>
      </c>
      <c r="U27" t="b">
        <f t="shared" si="0"/>
        <v>1</v>
      </c>
      <c r="V27" s="15" t="s">
        <v>535</v>
      </c>
      <c r="W27" s="15" t="str">
        <f t="shared" si="7"/>
        <v>Bth</v>
      </c>
      <c r="X27" t="str">
        <f t="shared" si="1"/>
        <v>41 06.187 174 26.476</v>
      </c>
      <c r="Y27">
        <f t="shared" si="9"/>
        <v>3</v>
      </c>
      <c r="Z27">
        <f t="shared" si="11"/>
        <v>10</v>
      </c>
      <c r="AA27">
        <f t="shared" si="11"/>
        <v>14</v>
      </c>
      <c r="AB27">
        <f t="shared" si="8"/>
        <v>-41.103116666666665</v>
      </c>
      <c r="AC27">
        <f>AB27+IF(ISBLANK(D27), 0, E27*COS(VLOOKUP(D27, Data!$A$2:$C$18, 3, 0))/600*$P$1)</f>
        <v>-41.803116666666668</v>
      </c>
      <c r="AD27">
        <f t="shared" si="2"/>
        <v>174.44126666666668</v>
      </c>
      <c r="AE27">
        <f>AD27+IF(ISBLANK(D27), 0, E27/COS(RADIANS(AB27))*SIN(VLOOKUP(D27, Data!$A$2:$C$18, 3, 0))/600*$P$1)</f>
        <v>174.44126666666668</v>
      </c>
      <c r="AF27">
        <f t="shared" si="3"/>
        <v>0</v>
      </c>
      <c r="AG27">
        <f t="shared" si="3"/>
        <v>0</v>
      </c>
      <c r="AH27">
        <f t="shared" si="3"/>
        <v>0</v>
      </c>
      <c r="AI27">
        <f t="shared" si="3"/>
        <v>0</v>
      </c>
      <c r="AJ27">
        <f t="shared" si="4"/>
        <v>-41.103116666666665</v>
      </c>
      <c r="AK27">
        <f t="shared" si="4"/>
        <v>-41.803116666666668</v>
      </c>
      <c r="AL27">
        <f t="shared" si="4"/>
        <v>174.44126666666668</v>
      </c>
      <c r="AM27">
        <f t="shared" si="4"/>
        <v>174.44126666666668</v>
      </c>
      <c r="AN27">
        <f t="shared" si="5"/>
        <v>0</v>
      </c>
      <c r="AO27">
        <f t="shared" si="5"/>
        <v>0</v>
      </c>
      <c r="AP27">
        <f t="shared" si="5"/>
        <v>0</v>
      </c>
      <c r="AQ27">
        <f t="shared" si="5"/>
        <v>0</v>
      </c>
      <c r="AR27">
        <f t="shared" si="6"/>
        <v>0</v>
      </c>
      <c r="AS27">
        <f t="shared" si="6"/>
        <v>0</v>
      </c>
      <c r="AT27">
        <f t="shared" si="6"/>
        <v>0</v>
      </c>
      <c r="AU27">
        <f t="shared" si="6"/>
        <v>0</v>
      </c>
    </row>
    <row r="28" spans="1:47">
      <c r="A28" s="1" t="s">
        <v>42</v>
      </c>
      <c r="B28" s="53"/>
      <c r="C28" s="50"/>
      <c r="D28" s="52" t="s">
        <v>51</v>
      </c>
      <c r="E28" s="41">
        <v>6</v>
      </c>
      <c r="F28" s="41"/>
      <c r="G28" s="52"/>
      <c r="S28" s="15" t="s">
        <v>90</v>
      </c>
      <c r="T28" s="15" t="s">
        <v>557</v>
      </c>
      <c r="U28" t="b">
        <f t="shared" si="0"/>
        <v>1</v>
      </c>
      <c r="V28" s="15" t="s">
        <v>120</v>
      </c>
      <c r="W28" s="15" t="str">
        <f t="shared" si="7"/>
        <v>Stp</v>
      </c>
      <c r="X28" t="str">
        <f t="shared" si="1"/>
        <v>40 39.923 174 00.016</v>
      </c>
      <c r="Y28">
        <f t="shared" si="9"/>
        <v>3</v>
      </c>
      <c r="Z28">
        <f t="shared" si="11"/>
        <v>10</v>
      </c>
      <c r="AA28">
        <f t="shared" si="11"/>
        <v>14</v>
      </c>
      <c r="AB28">
        <f t="shared" si="8"/>
        <v>-40.665383333333331</v>
      </c>
      <c r="AC28">
        <f>AB28+IF(ISBLANK(D28), 0, E28*COS(VLOOKUP(D28, Data!$A$2:$C$18, 3, 0))/600*$P$1)</f>
        <v>-40.531444132005547</v>
      </c>
      <c r="AD28">
        <f t="shared" si="2"/>
        <v>174.00026666666668</v>
      </c>
      <c r="AE28">
        <f>AD28+IF(ISBLANK(D28), 0, E28/COS(RADIANS(AB28))*SIN(VLOOKUP(D28, Data!$A$2:$C$18, 3, 0))/600*$P$1)</f>
        <v>174.42656307230061</v>
      </c>
      <c r="AF28">
        <f t="shared" si="3"/>
        <v>-40.665383333333331</v>
      </c>
      <c r="AG28">
        <f t="shared" si="3"/>
        <v>-40.531444132005547</v>
      </c>
      <c r="AH28">
        <f t="shared" si="3"/>
        <v>174.00026666666668</v>
      </c>
      <c r="AI28">
        <f t="shared" si="3"/>
        <v>174.42656307230061</v>
      </c>
      <c r="AJ28">
        <f t="shared" si="4"/>
        <v>0</v>
      </c>
      <c r="AK28">
        <f t="shared" si="4"/>
        <v>0</v>
      </c>
      <c r="AL28">
        <f t="shared" si="4"/>
        <v>0</v>
      </c>
      <c r="AM28">
        <f t="shared" si="4"/>
        <v>0</v>
      </c>
      <c r="AN28">
        <f t="shared" si="5"/>
        <v>0</v>
      </c>
      <c r="AO28">
        <f t="shared" si="5"/>
        <v>0</v>
      </c>
      <c r="AP28">
        <f t="shared" si="5"/>
        <v>0</v>
      </c>
      <c r="AQ28">
        <f t="shared" si="5"/>
        <v>0</v>
      </c>
      <c r="AR28">
        <f t="shared" si="6"/>
        <v>0</v>
      </c>
      <c r="AS28">
        <f t="shared" si="6"/>
        <v>0</v>
      </c>
      <c r="AT28">
        <f t="shared" si="6"/>
        <v>0</v>
      </c>
      <c r="AU28">
        <f t="shared" si="6"/>
        <v>0</v>
      </c>
    </row>
    <row r="29" spans="1:47">
      <c r="A29" s="1" t="s">
        <v>44</v>
      </c>
      <c r="B29" s="53"/>
      <c r="C29" s="50"/>
      <c r="D29" s="52" t="s">
        <v>41</v>
      </c>
      <c r="E29" s="41">
        <v>9</v>
      </c>
      <c r="F29" s="41">
        <v>1016</v>
      </c>
      <c r="G29" s="52" t="s">
        <v>566</v>
      </c>
      <c r="S29" s="15" t="s">
        <v>91</v>
      </c>
      <c r="T29" s="15" t="s">
        <v>557</v>
      </c>
      <c r="U29" t="b">
        <f t="shared" si="0"/>
        <v>1</v>
      </c>
      <c r="V29" s="15" t="s">
        <v>121</v>
      </c>
      <c r="W29" s="15" t="str">
        <f t="shared" si="7"/>
        <v>Frw</v>
      </c>
      <c r="X29" t="str">
        <f t="shared" si="1"/>
        <v>40 32.723 173 00.535</v>
      </c>
      <c r="Y29">
        <f t="shared" si="9"/>
        <v>3</v>
      </c>
      <c r="Z29">
        <f t="shared" si="11"/>
        <v>10</v>
      </c>
      <c r="AA29">
        <f t="shared" si="11"/>
        <v>14</v>
      </c>
      <c r="AB29">
        <f t="shared" si="8"/>
        <v>-40.545383333333334</v>
      </c>
      <c r="AC29">
        <f>AB29+IF(ISBLANK(D29), 0, E29*COS(VLOOKUP(D29, Data!$A$2:$C$18, 3, 0))/600*$P$1)</f>
        <v>-40.060346578764907</v>
      </c>
      <c r="AD29">
        <f t="shared" si="2"/>
        <v>173.00891666666666</v>
      </c>
      <c r="AE29">
        <f>AD29+IF(ISBLANK(D29), 0, E29/COS(RADIANS(AB29))*SIN(VLOOKUP(D29, Data!$A$2:$C$18, 3, 0))/600*$P$1)</f>
        <v>173.27330816610126</v>
      </c>
      <c r="AF29">
        <f t="shared" ref="AF29:AI44" si="12">IF($E29&lt;10, AB29, 0)</f>
        <v>-40.545383333333334</v>
      </c>
      <c r="AG29">
        <f t="shared" si="12"/>
        <v>-40.060346578764907</v>
      </c>
      <c r="AH29">
        <f t="shared" si="12"/>
        <v>173.00891666666666</v>
      </c>
      <c r="AI29">
        <f t="shared" si="12"/>
        <v>173.27330816610126</v>
      </c>
      <c r="AJ29">
        <f t="shared" ref="AJ29:AM44" si="13">IF(AND($E29&gt;=10, $E29&lt;20), AB29, 0)</f>
        <v>0</v>
      </c>
      <c r="AK29">
        <f t="shared" si="13"/>
        <v>0</v>
      </c>
      <c r="AL29">
        <f t="shared" si="13"/>
        <v>0</v>
      </c>
      <c r="AM29">
        <f t="shared" si="13"/>
        <v>0</v>
      </c>
      <c r="AN29">
        <f t="shared" ref="AN29:AQ44" si="14">IF(AND($E29&gt;=20, $E29&lt;30), AB29, 0)</f>
        <v>0</v>
      </c>
      <c r="AO29">
        <f t="shared" si="14"/>
        <v>0</v>
      </c>
      <c r="AP29">
        <f t="shared" si="14"/>
        <v>0</v>
      </c>
      <c r="AQ29">
        <f t="shared" si="14"/>
        <v>0</v>
      </c>
      <c r="AR29">
        <f t="shared" ref="AR29:AU44" si="15">IF($E29&gt;=30, AB29, 0)</f>
        <v>0</v>
      </c>
      <c r="AS29">
        <f t="shared" si="15"/>
        <v>0</v>
      </c>
      <c r="AT29">
        <f t="shared" si="15"/>
        <v>0</v>
      </c>
      <c r="AU29">
        <f t="shared" si="15"/>
        <v>0</v>
      </c>
    </row>
    <row r="30" spans="1:47">
      <c r="A30" s="1" t="s">
        <v>502</v>
      </c>
      <c r="B30" s="53" t="s">
        <v>558</v>
      </c>
      <c r="C30" s="50">
        <v>20</v>
      </c>
      <c r="D30" s="52" t="s">
        <v>56</v>
      </c>
      <c r="E30" s="41">
        <v>12</v>
      </c>
      <c r="F30" s="41">
        <v>1016</v>
      </c>
      <c r="G30" s="52" t="s">
        <v>566</v>
      </c>
      <c r="S30" s="15" t="s">
        <v>494</v>
      </c>
      <c r="T30" s="15" t="s">
        <v>35</v>
      </c>
      <c r="U30" t="b">
        <f t="shared" si="0"/>
        <v>0</v>
      </c>
      <c r="V30" s="15" t="s">
        <v>513</v>
      </c>
      <c r="W30" s="15" t="str">
        <f t="shared" si="7"/>
        <v>Wpt</v>
      </c>
      <c r="X30" t="str">
        <f t="shared" si="1"/>
        <v>41 44.471 171 34.833</v>
      </c>
      <c r="Y30">
        <f t="shared" si="9"/>
        <v>3</v>
      </c>
      <c r="Z30">
        <f t="shared" si="11"/>
        <v>10</v>
      </c>
      <c r="AA30">
        <f t="shared" si="11"/>
        <v>14</v>
      </c>
      <c r="AB30">
        <f t="shared" si="8"/>
        <v>-41.741183333333332</v>
      </c>
      <c r="AC30">
        <f>AB30+IF(ISBLANK(D30), 0, E30*COS(VLOOKUP(D30, Data!$A$2:$C$18, 3, 0))/600*$P$1)</f>
        <v>-41.47330493067777</v>
      </c>
      <c r="AD30">
        <f t="shared" si="2"/>
        <v>171.58054999999999</v>
      </c>
      <c r="AE30">
        <f>AD30+IF(ISBLANK(D30), 0, E30/COS(RADIANS(AB30))*SIN(VLOOKUP(D30, Data!$A$2:$C$18, 3, 0))/600*$P$1)</f>
        <v>170.71382460817881</v>
      </c>
      <c r="AF30">
        <f t="shared" si="12"/>
        <v>0</v>
      </c>
      <c r="AG30">
        <f t="shared" si="12"/>
        <v>0</v>
      </c>
      <c r="AH30">
        <f t="shared" si="12"/>
        <v>0</v>
      </c>
      <c r="AI30">
        <f t="shared" si="12"/>
        <v>0</v>
      </c>
      <c r="AJ30">
        <f t="shared" si="13"/>
        <v>-41.741183333333332</v>
      </c>
      <c r="AK30">
        <f t="shared" si="13"/>
        <v>-41.47330493067777</v>
      </c>
      <c r="AL30">
        <f t="shared" si="13"/>
        <v>171.58054999999999</v>
      </c>
      <c r="AM30">
        <f t="shared" si="13"/>
        <v>170.71382460817881</v>
      </c>
      <c r="AN30">
        <f t="shared" si="14"/>
        <v>0</v>
      </c>
      <c r="AO30">
        <f t="shared" si="14"/>
        <v>0</v>
      </c>
      <c r="AP30">
        <f t="shared" si="14"/>
        <v>0</v>
      </c>
      <c r="AQ30">
        <f t="shared" si="14"/>
        <v>0</v>
      </c>
      <c r="AR30">
        <f t="shared" si="15"/>
        <v>0</v>
      </c>
      <c r="AS30">
        <f t="shared" si="15"/>
        <v>0</v>
      </c>
      <c r="AT30">
        <f t="shared" si="15"/>
        <v>0</v>
      </c>
      <c r="AU30">
        <f t="shared" si="15"/>
        <v>0</v>
      </c>
    </row>
    <row r="31" spans="1:47">
      <c r="A31" s="1" t="s">
        <v>496</v>
      </c>
      <c r="B31" s="53" t="s">
        <v>558</v>
      </c>
      <c r="C31" s="50">
        <v>20</v>
      </c>
      <c r="D31" s="52" t="s">
        <v>27</v>
      </c>
      <c r="E31" s="41">
        <v>9</v>
      </c>
      <c r="F31" s="41">
        <v>1016</v>
      </c>
      <c r="G31" s="52" t="s">
        <v>566</v>
      </c>
      <c r="S31" s="15" t="s">
        <v>495</v>
      </c>
      <c r="T31" s="15" t="s">
        <v>35</v>
      </c>
      <c r="U31" t="b">
        <f t="shared" si="0"/>
        <v>0</v>
      </c>
      <c r="V31" s="15" t="s">
        <v>514</v>
      </c>
      <c r="W31" s="15" t="str">
        <f t="shared" si="7"/>
        <v>Hkt</v>
      </c>
      <c r="X31" t="str">
        <f t="shared" si="1"/>
        <v>42 43.962 170 57.619</v>
      </c>
      <c r="Y31">
        <f t="shared" si="9"/>
        <v>3</v>
      </c>
      <c r="Z31">
        <f t="shared" si="11"/>
        <v>10</v>
      </c>
      <c r="AA31">
        <f t="shared" si="11"/>
        <v>14</v>
      </c>
      <c r="AB31">
        <f t="shared" si="8"/>
        <v>-42.732700000000001</v>
      </c>
      <c r="AC31">
        <f>AB31+IF(ISBLANK(D31), 0, E31*COS(VLOOKUP(D31, Data!$A$2:$C$18, 3, 0))/600*$P$1)</f>
        <v>-42.732700000000001</v>
      </c>
      <c r="AD31">
        <f t="shared" si="2"/>
        <v>170.96031666666667</v>
      </c>
      <c r="AE31">
        <f>AD31+IF(ISBLANK(D31), 0, E31/COS(RADIANS(AB31))*SIN(VLOOKUP(D31, Data!$A$2:$C$18, 3, 0))/600*$P$1)</f>
        <v>170.24557140948201</v>
      </c>
      <c r="AF31">
        <f t="shared" si="12"/>
        <v>-42.732700000000001</v>
      </c>
      <c r="AG31">
        <f t="shared" si="12"/>
        <v>-42.732700000000001</v>
      </c>
      <c r="AH31">
        <f t="shared" si="12"/>
        <v>170.96031666666667</v>
      </c>
      <c r="AI31">
        <f t="shared" si="12"/>
        <v>170.24557140948201</v>
      </c>
      <c r="AJ31">
        <f t="shared" si="13"/>
        <v>0</v>
      </c>
      <c r="AK31">
        <f t="shared" si="13"/>
        <v>0</v>
      </c>
      <c r="AL31">
        <f t="shared" si="13"/>
        <v>0</v>
      </c>
      <c r="AM31">
        <f t="shared" si="13"/>
        <v>0</v>
      </c>
      <c r="AN31">
        <f t="shared" si="14"/>
        <v>0</v>
      </c>
      <c r="AO31">
        <f t="shared" si="14"/>
        <v>0</v>
      </c>
      <c r="AP31">
        <f t="shared" si="14"/>
        <v>0</v>
      </c>
      <c r="AQ31">
        <f t="shared" si="14"/>
        <v>0</v>
      </c>
      <c r="AR31">
        <f t="shared" si="15"/>
        <v>0</v>
      </c>
      <c r="AS31">
        <f t="shared" si="15"/>
        <v>0</v>
      </c>
      <c r="AT31">
        <f t="shared" si="15"/>
        <v>0</v>
      </c>
      <c r="AU31">
        <f t="shared" si="15"/>
        <v>0</v>
      </c>
    </row>
    <row r="32" spans="1:47">
      <c r="A32" s="5" t="s">
        <v>530</v>
      </c>
      <c r="B32" s="53"/>
      <c r="C32" s="50"/>
      <c r="D32" s="52" t="s">
        <v>27</v>
      </c>
      <c r="E32" s="41">
        <v>6</v>
      </c>
      <c r="F32" s="41">
        <v>1016</v>
      </c>
      <c r="G32" s="52" t="s">
        <v>566</v>
      </c>
      <c r="S32" s="15" t="s">
        <v>507</v>
      </c>
      <c r="T32" s="15" t="s">
        <v>35</v>
      </c>
      <c r="U32" t="b">
        <f t="shared" si="0"/>
        <v>0</v>
      </c>
      <c r="V32" s="15" t="s">
        <v>515</v>
      </c>
      <c r="W32" s="15" t="str">
        <f t="shared" si="7"/>
        <v>Hst</v>
      </c>
      <c r="X32" t="str">
        <f t="shared" si="1"/>
        <v>43 51.186 169 01.540</v>
      </c>
      <c r="Y32">
        <f t="shared" si="9"/>
        <v>3</v>
      </c>
      <c r="Z32">
        <f t="shared" si="11"/>
        <v>10</v>
      </c>
      <c r="AA32">
        <f t="shared" si="11"/>
        <v>14</v>
      </c>
      <c r="AB32">
        <f t="shared" si="8"/>
        <v>-43.853099999999998</v>
      </c>
      <c r="AC32">
        <f>AB32+IF(ISBLANK(D32), 0, E32*COS(VLOOKUP(D32, Data!$A$2:$C$18, 3, 0))/600*$P$1)</f>
        <v>-43.853099999999998</v>
      </c>
      <c r="AD32">
        <f t="shared" si="2"/>
        <v>169.02566666666667</v>
      </c>
      <c r="AE32">
        <f>AD32+IF(ISBLANK(D32), 0, E32/COS(RADIANS(AB32))*SIN(VLOOKUP(D32, Data!$A$2:$C$18, 3, 0))/600*$P$1)</f>
        <v>168.54030951798961</v>
      </c>
      <c r="AF32">
        <f t="shared" si="12"/>
        <v>-43.853099999999998</v>
      </c>
      <c r="AG32">
        <f t="shared" si="12"/>
        <v>-43.853099999999998</v>
      </c>
      <c r="AH32">
        <f t="shared" si="12"/>
        <v>169.02566666666667</v>
      </c>
      <c r="AI32">
        <f t="shared" si="12"/>
        <v>168.54030951798961</v>
      </c>
      <c r="AJ32">
        <f t="shared" si="13"/>
        <v>0</v>
      </c>
      <c r="AK32">
        <f t="shared" si="13"/>
        <v>0</v>
      </c>
      <c r="AL32">
        <f t="shared" si="13"/>
        <v>0</v>
      </c>
      <c r="AM32">
        <f t="shared" si="13"/>
        <v>0</v>
      </c>
      <c r="AN32">
        <f t="shared" si="14"/>
        <v>0</v>
      </c>
      <c r="AO32">
        <f t="shared" si="14"/>
        <v>0</v>
      </c>
      <c r="AP32">
        <f t="shared" si="14"/>
        <v>0</v>
      </c>
      <c r="AQ32">
        <f t="shared" si="14"/>
        <v>0</v>
      </c>
      <c r="AR32">
        <f t="shared" si="15"/>
        <v>0</v>
      </c>
      <c r="AS32">
        <f t="shared" si="15"/>
        <v>0</v>
      </c>
      <c r="AT32">
        <f t="shared" si="15"/>
        <v>0</v>
      </c>
      <c r="AU32">
        <f t="shared" si="15"/>
        <v>0</v>
      </c>
    </row>
    <row r="33" spans="1:47">
      <c r="A33" s="1" t="s">
        <v>492</v>
      </c>
      <c r="B33" s="53"/>
      <c r="C33" s="50"/>
      <c r="D33" s="52" t="s">
        <v>27</v>
      </c>
      <c r="E33" s="41">
        <v>10</v>
      </c>
      <c r="F33" s="41">
        <v>1017</v>
      </c>
      <c r="G33" s="52" t="s">
        <v>566</v>
      </c>
      <c r="S33" s="15" t="s">
        <v>497</v>
      </c>
      <c r="T33" s="15" t="s">
        <v>35</v>
      </c>
      <c r="U33" t="b">
        <f t="shared" si="0"/>
        <v>0</v>
      </c>
      <c r="V33" s="15" t="s">
        <v>516</v>
      </c>
      <c r="W33" s="15" t="str">
        <f t="shared" si="7"/>
        <v>Sct</v>
      </c>
      <c r="X33" t="str">
        <f t="shared" si="1"/>
        <v>45 13.503 166 52.414</v>
      </c>
      <c r="Y33">
        <f t="shared" si="9"/>
        <v>3</v>
      </c>
      <c r="Z33">
        <f t="shared" si="11"/>
        <v>10</v>
      </c>
      <c r="AA33">
        <f t="shared" si="11"/>
        <v>14</v>
      </c>
      <c r="AB33">
        <f t="shared" si="8"/>
        <v>-45.225050000000003</v>
      </c>
      <c r="AC33">
        <f>AB33+IF(ISBLANK(D33), 0, E33*COS(VLOOKUP(D33, Data!$A$2:$C$18, 3, 0))/600*$P$1)</f>
        <v>-45.225050000000003</v>
      </c>
      <c r="AD33">
        <f t="shared" si="2"/>
        <v>166.87356666666668</v>
      </c>
      <c r="AE33">
        <f>AD33+IF(ISBLANK(D33), 0, E33/COS(RADIANS(AB33))*SIN(VLOOKUP(D33, Data!$A$2:$C$18, 3, 0))/600*$P$1)</f>
        <v>166.04534924979359</v>
      </c>
      <c r="AF33">
        <f t="shared" si="12"/>
        <v>0</v>
      </c>
      <c r="AG33">
        <f t="shared" si="12"/>
        <v>0</v>
      </c>
      <c r="AH33">
        <f t="shared" si="12"/>
        <v>0</v>
      </c>
      <c r="AI33">
        <f t="shared" si="12"/>
        <v>0</v>
      </c>
      <c r="AJ33">
        <f t="shared" si="13"/>
        <v>-45.225050000000003</v>
      </c>
      <c r="AK33">
        <f t="shared" si="13"/>
        <v>-45.225050000000003</v>
      </c>
      <c r="AL33">
        <f t="shared" si="13"/>
        <v>166.87356666666668</v>
      </c>
      <c r="AM33">
        <f t="shared" si="13"/>
        <v>166.04534924979359</v>
      </c>
      <c r="AN33">
        <f t="shared" si="14"/>
        <v>0</v>
      </c>
      <c r="AO33">
        <f t="shared" si="14"/>
        <v>0</v>
      </c>
      <c r="AP33">
        <f t="shared" si="14"/>
        <v>0</v>
      </c>
      <c r="AQ33">
        <f t="shared" si="14"/>
        <v>0</v>
      </c>
      <c r="AR33">
        <f t="shared" si="15"/>
        <v>0</v>
      </c>
      <c r="AS33">
        <f t="shared" si="15"/>
        <v>0</v>
      </c>
      <c r="AT33">
        <f t="shared" si="15"/>
        <v>0</v>
      </c>
      <c r="AU33">
        <f t="shared" si="15"/>
        <v>0</v>
      </c>
    </row>
    <row r="34" spans="1:47">
      <c r="A34" s="1" t="s">
        <v>493</v>
      </c>
      <c r="B34" s="53"/>
      <c r="C34" s="50"/>
      <c r="D34" s="52" t="s">
        <v>31</v>
      </c>
      <c r="E34" s="41">
        <v>22</v>
      </c>
      <c r="F34" s="41">
        <v>1015</v>
      </c>
      <c r="G34" s="52" t="s">
        <v>566</v>
      </c>
      <c r="S34" s="15" t="s">
        <v>498</v>
      </c>
      <c r="T34" s="15" t="s">
        <v>35</v>
      </c>
      <c r="U34" t="b">
        <f t="shared" si="0"/>
        <v>0</v>
      </c>
      <c r="V34" s="15" t="s">
        <v>517</v>
      </c>
      <c r="W34" s="15" t="str">
        <f t="shared" si="7"/>
        <v>Psg</v>
      </c>
      <c r="X34" t="str">
        <f t="shared" si="1"/>
        <v>46 09.379 166 36.573</v>
      </c>
      <c r="Y34">
        <f t="shared" si="9"/>
        <v>3</v>
      </c>
      <c r="Z34">
        <f t="shared" si="11"/>
        <v>10</v>
      </c>
      <c r="AA34">
        <f t="shared" si="11"/>
        <v>14</v>
      </c>
      <c r="AB34">
        <f t="shared" si="8"/>
        <v>-46.156316666666669</v>
      </c>
      <c r="AC34">
        <f>AB34+IF(ISBLANK(D34), 0, E34*COS(VLOOKUP(D34, Data!$A$2:$C$18, 3, 0))/600*$P$1)</f>
        <v>-45.248862964143932</v>
      </c>
      <c r="AD34">
        <f t="shared" si="2"/>
        <v>166.60955000000001</v>
      </c>
      <c r="AE34">
        <f>AD34+IF(ISBLANK(D34), 0, E34/COS(RADIANS(AB34))*SIN(VLOOKUP(D34, Data!$A$2:$C$18, 3, 0))/600*$P$1)</f>
        <v>165.29951313283465</v>
      </c>
      <c r="AF34">
        <f t="shared" si="12"/>
        <v>0</v>
      </c>
      <c r="AG34">
        <f t="shared" si="12"/>
        <v>0</v>
      </c>
      <c r="AH34">
        <f t="shared" si="12"/>
        <v>0</v>
      </c>
      <c r="AI34">
        <f t="shared" si="12"/>
        <v>0</v>
      </c>
      <c r="AJ34">
        <f t="shared" si="13"/>
        <v>0</v>
      </c>
      <c r="AK34">
        <f t="shared" si="13"/>
        <v>0</v>
      </c>
      <c r="AL34">
        <f t="shared" si="13"/>
        <v>0</v>
      </c>
      <c r="AM34">
        <f t="shared" si="13"/>
        <v>0</v>
      </c>
      <c r="AN34">
        <f t="shared" si="14"/>
        <v>-46.156316666666669</v>
      </c>
      <c r="AO34">
        <f t="shared" si="14"/>
        <v>-45.248862964143932</v>
      </c>
      <c r="AP34">
        <f t="shared" si="14"/>
        <v>166.60955000000001</v>
      </c>
      <c r="AQ34">
        <f t="shared" si="14"/>
        <v>165.29951313283465</v>
      </c>
      <c r="AR34">
        <f t="shared" si="15"/>
        <v>0</v>
      </c>
      <c r="AS34">
        <f t="shared" si="15"/>
        <v>0</v>
      </c>
      <c r="AT34">
        <f t="shared" si="15"/>
        <v>0</v>
      </c>
      <c r="AU34">
        <f t="shared" si="15"/>
        <v>0</v>
      </c>
    </row>
    <row r="35" spans="1:47">
      <c r="A35" s="1" t="s">
        <v>124</v>
      </c>
      <c r="B35" s="53"/>
      <c r="C35" s="50"/>
      <c r="D35" s="52" t="s">
        <v>31</v>
      </c>
      <c r="E35" s="41">
        <v>28</v>
      </c>
      <c r="F35" s="41">
        <v>1013</v>
      </c>
      <c r="G35" s="52" t="s">
        <v>566</v>
      </c>
      <c r="S35" s="15" t="s">
        <v>144</v>
      </c>
      <c r="T35" s="15" t="s">
        <v>35</v>
      </c>
      <c r="U35" t="b">
        <f t="shared" si="0"/>
        <v>0</v>
      </c>
      <c r="V35" s="15" t="s">
        <v>518</v>
      </c>
      <c r="W35" s="15" t="str">
        <f t="shared" si="7"/>
        <v>SWC</v>
      </c>
      <c r="X35" t="str">
        <f t="shared" si="1"/>
        <v>47 16.823 167 27.568</v>
      </c>
      <c r="Y35">
        <f t="shared" si="9"/>
        <v>3</v>
      </c>
      <c r="Z35">
        <f t="shared" si="11"/>
        <v>10</v>
      </c>
      <c r="AA35">
        <f t="shared" si="11"/>
        <v>14</v>
      </c>
      <c r="AB35">
        <f t="shared" si="8"/>
        <v>-47.280383333333333</v>
      </c>
      <c r="AC35">
        <f>AB35+IF(ISBLANK(D35), 0, E35*COS(VLOOKUP(D35, Data!$A$2:$C$18, 3, 0))/600*$P$1)</f>
        <v>-46.125442257395306</v>
      </c>
      <c r="AD35">
        <f t="shared" si="2"/>
        <v>167.45946666666666</v>
      </c>
      <c r="AE35">
        <f>AD35+IF(ISBLANK(D35), 0, E35/COS(RADIANS(AB35))*SIN(VLOOKUP(D35, Data!$A$2:$C$18, 3, 0))/600*$P$1)</f>
        <v>165.75704637017495</v>
      </c>
      <c r="AF35">
        <f t="shared" si="12"/>
        <v>0</v>
      </c>
      <c r="AG35">
        <f t="shared" si="12"/>
        <v>0</v>
      </c>
      <c r="AH35">
        <f t="shared" si="12"/>
        <v>0</v>
      </c>
      <c r="AI35">
        <f t="shared" si="12"/>
        <v>0</v>
      </c>
      <c r="AJ35">
        <f t="shared" si="13"/>
        <v>0</v>
      </c>
      <c r="AK35">
        <f t="shared" si="13"/>
        <v>0</v>
      </c>
      <c r="AL35">
        <f t="shared" si="13"/>
        <v>0</v>
      </c>
      <c r="AM35">
        <f t="shared" si="13"/>
        <v>0</v>
      </c>
      <c r="AN35">
        <f t="shared" si="14"/>
        <v>-47.280383333333333</v>
      </c>
      <c r="AO35">
        <f t="shared" si="14"/>
        <v>-46.125442257395306</v>
      </c>
      <c r="AP35">
        <f t="shared" si="14"/>
        <v>167.45946666666666</v>
      </c>
      <c r="AQ35">
        <f t="shared" si="14"/>
        <v>165.75704637017495</v>
      </c>
      <c r="AR35">
        <f t="shared" si="15"/>
        <v>0</v>
      </c>
      <c r="AS35">
        <f t="shared" si="15"/>
        <v>0</v>
      </c>
      <c r="AT35">
        <f t="shared" si="15"/>
        <v>0</v>
      </c>
      <c r="AU35">
        <f t="shared" si="15"/>
        <v>0</v>
      </c>
    </row>
    <row r="36" spans="1:47">
      <c r="A36" s="5" t="s">
        <v>529</v>
      </c>
      <c r="B36" s="53"/>
      <c r="C36" s="50"/>
      <c r="D36" s="52" t="s">
        <v>31</v>
      </c>
      <c r="E36" s="41">
        <v>20</v>
      </c>
      <c r="F36" s="41">
        <v>1004</v>
      </c>
      <c r="G36" s="52" t="s">
        <v>566</v>
      </c>
      <c r="S36" s="15" t="s">
        <v>559</v>
      </c>
      <c r="T36" s="15" t="s">
        <v>35</v>
      </c>
      <c r="U36" t="b">
        <f t="shared" si="0"/>
        <v>0</v>
      </c>
      <c r="V36" s="15" t="s">
        <v>532</v>
      </c>
      <c r="W36" s="15" t="str">
        <f t="shared" si="7"/>
        <v>Edb</v>
      </c>
      <c r="X36" t="str">
        <f t="shared" si="1"/>
        <v>50 29.770 166 16.902</v>
      </c>
      <c r="Y36">
        <f t="shared" si="9"/>
        <v>3</v>
      </c>
      <c r="Z36">
        <f t="shared" si="11"/>
        <v>10</v>
      </c>
      <c r="AA36">
        <f t="shared" si="11"/>
        <v>14</v>
      </c>
      <c r="AB36">
        <f t="shared" si="8"/>
        <v>-50.496166666666667</v>
      </c>
      <c r="AC36">
        <f>AB36+IF(ISBLANK(D36), 0, E36*COS(VLOOKUP(D36, Data!$A$2:$C$18, 3, 0))/600*$P$1)</f>
        <v>-49.671208755282365</v>
      </c>
      <c r="AD36">
        <f t="shared" si="2"/>
        <v>166.2817</v>
      </c>
      <c r="AE36">
        <f>AD36+IF(ISBLANK(D36), 0, E36/COS(RADIANS(AB36))*SIN(VLOOKUP(D36, Data!$A$2:$C$18, 3, 0))/600*$P$1)</f>
        <v>164.98486112447304</v>
      </c>
      <c r="AF36">
        <f t="shared" si="12"/>
        <v>0</v>
      </c>
      <c r="AG36">
        <f t="shared" si="12"/>
        <v>0</v>
      </c>
      <c r="AH36">
        <f t="shared" si="12"/>
        <v>0</v>
      </c>
      <c r="AI36">
        <f t="shared" si="12"/>
        <v>0</v>
      </c>
      <c r="AJ36">
        <f t="shared" si="13"/>
        <v>0</v>
      </c>
      <c r="AK36">
        <f t="shared" si="13"/>
        <v>0</v>
      </c>
      <c r="AL36">
        <f t="shared" si="13"/>
        <v>0</v>
      </c>
      <c r="AM36">
        <f t="shared" si="13"/>
        <v>0</v>
      </c>
      <c r="AN36">
        <f t="shared" si="14"/>
        <v>-50.496166666666667</v>
      </c>
      <c r="AO36">
        <f t="shared" si="14"/>
        <v>-49.671208755282365</v>
      </c>
      <c r="AP36">
        <f t="shared" si="14"/>
        <v>166.2817</v>
      </c>
      <c r="AQ36">
        <f t="shared" si="14"/>
        <v>164.98486112447304</v>
      </c>
      <c r="AR36">
        <f t="shared" si="15"/>
        <v>0</v>
      </c>
      <c r="AS36">
        <f t="shared" si="15"/>
        <v>0</v>
      </c>
      <c r="AT36">
        <f t="shared" si="15"/>
        <v>0</v>
      </c>
      <c r="AU36">
        <f t="shared" si="15"/>
        <v>0</v>
      </c>
    </row>
    <row r="37" spans="1:47">
      <c r="A37" s="1" t="s">
        <v>125</v>
      </c>
      <c r="B37" s="53"/>
      <c r="C37" s="50"/>
      <c r="D37" s="52" t="s">
        <v>31</v>
      </c>
      <c r="E37" s="41">
        <v>17</v>
      </c>
      <c r="F37" s="41">
        <v>1000</v>
      </c>
      <c r="G37" s="52" t="s">
        <v>579</v>
      </c>
      <c r="S37" s="15" t="s">
        <v>151</v>
      </c>
      <c r="T37" s="15" t="s">
        <v>35</v>
      </c>
      <c r="U37" t="b">
        <f t="shared" si="0"/>
        <v>0</v>
      </c>
      <c r="V37" s="15" t="s">
        <v>519</v>
      </c>
      <c r="W37" s="15" t="str">
        <f t="shared" si="7"/>
        <v>Cmb</v>
      </c>
      <c r="X37" t="str">
        <f t="shared" si="1"/>
        <v>52 32.908 169 09.168</v>
      </c>
      <c r="Y37">
        <f t="shared" si="9"/>
        <v>3</v>
      </c>
      <c r="Z37">
        <f t="shared" si="11"/>
        <v>10</v>
      </c>
      <c r="AA37">
        <f t="shared" si="11"/>
        <v>14</v>
      </c>
      <c r="AB37">
        <f t="shared" si="8"/>
        <v>-52.54846666666667</v>
      </c>
      <c r="AC37">
        <f>AB37+IF(ISBLANK(D37), 0, E37*COS(VLOOKUP(D37, Data!$A$2:$C$18, 3, 0))/600*$P$1)</f>
        <v>-51.847252441990008</v>
      </c>
      <c r="AD37">
        <f t="shared" si="2"/>
        <v>169.15280000000001</v>
      </c>
      <c r="AE37">
        <f>AD37+IF(ISBLANK(D37), 0, E37/COS(RADIANS(AB37))*SIN(VLOOKUP(D37, Data!$A$2:$C$18, 3, 0))/600*$P$1)</f>
        <v>167.999658037084</v>
      </c>
      <c r="AF37">
        <f t="shared" si="12"/>
        <v>0</v>
      </c>
      <c r="AG37">
        <f t="shared" si="12"/>
        <v>0</v>
      </c>
      <c r="AH37">
        <f t="shared" si="12"/>
        <v>0</v>
      </c>
      <c r="AI37">
        <f t="shared" si="12"/>
        <v>0</v>
      </c>
      <c r="AJ37">
        <f t="shared" si="13"/>
        <v>-52.54846666666667</v>
      </c>
      <c r="AK37">
        <f t="shared" si="13"/>
        <v>-51.847252441990008</v>
      </c>
      <c r="AL37">
        <f t="shared" si="13"/>
        <v>169.15280000000001</v>
      </c>
      <c r="AM37">
        <f t="shared" si="13"/>
        <v>167.999658037084</v>
      </c>
      <c r="AN37">
        <f t="shared" si="14"/>
        <v>0</v>
      </c>
      <c r="AO37">
        <f t="shared" si="14"/>
        <v>0</v>
      </c>
      <c r="AP37">
        <f t="shared" si="14"/>
        <v>0</v>
      </c>
      <c r="AQ37">
        <f t="shared" si="14"/>
        <v>0</v>
      </c>
      <c r="AR37">
        <f t="shared" si="15"/>
        <v>0</v>
      </c>
      <c r="AS37">
        <f t="shared" si="15"/>
        <v>0</v>
      </c>
      <c r="AT37">
        <f t="shared" si="15"/>
        <v>0</v>
      </c>
      <c r="AU37">
        <f t="shared" si="15"/>
        <v>0</v>
      </c>
    </row>
    <row r="38" spans="1:47">
      <c r="A38" s="1" t="s">
        <v>126</v>
      </c>
      <c r="B38" s="53"/>
      <c r="C38" s="50"/>
      <c r="D38" s="52" t="s">
        <v>50</v>
      </c>
      <c r="E38" s="41">
        <v>4</v>
      </c>
      <c r="F38" s="41">
        <v>1014</v>
      </c>
      <c r="G38" s="52" t="s">
        <v>566</v>
      </c>
      <c r="S38" s="15" t="s">
        <v>145</v>
      </c>
      <c r="T38" s="15" t="s">
        <v>35</v>
      </c>
      <c r="U38" t="b">
        <f t="shared" si="0"/>
        <v>0</v>
      </c>
      <c r="V38" s="15" t="s">
        <v>520</v>
      </c>
      <c r="W38" s="15" t="str">
        <f t="shared" si="7"/>
        <v>Ngt</v>
      </c>
      <c r="X38" t="str">
        <f t="shared" si="1"/>
        <v>46 26.909 169 49.126</v>
      </c>
      <c r="Y38">
        <f t="shared" si="9"/>
        <v>3</v>
      </c>
      <c r="Z38">
        <f t="shared" ref="Z38:AA45" si="16">FIND(" ", $X38, Y38+1)</f>
        <v>10</v>
      </c>
      <c r="AA38">
        <f t="shared" si="16"/>
        <v>14</v>
      </c>
      <c r="AB38">
        <f t="shared" si="8"/>
        <v>-46.448483333333336</v>
      </c>
      <c r="AC38">
        <f>AB38+IF(ISBLANK(D38), 0, E38*COS(VLOOKUP(D38, Data!$A$2:$C$18, 3, 0))/600*$P$1)</f>
        <v>-46.283491751056474</v>
      </c>
      <c r="AD38">
        <f t="shared" si="2"/>
        <v>169.81876666666668</v>
      </c>
      <c r="AE38">
        <f>AD38+IF(ISBLANK(D38), 0, E38/COS(RADIANS(AB38))*SIN(VLOOKUP(D38, Data!$A$2:$C$18, 3, 0))/600*$P$1)</f>
        <v>170.05822969141261</v>
      </c>
      <c r="AF38">
        <f t="shared" si="12"/>
        <v>-46.448483333333336</v>
      </c>
      <c r="AG38">
        <f t="shared" si="12"/>
        <v>-46.283491751056474</v>
      </c>
      <c r="AH38">
        <f t="shared" si="12"/>
        <v>169.81876666666668</v>
      </c>
      <c r="AI38">
        <f t="shared" si="12"/>
        <v>170.05822969141261</v>
      </c>
      <c r="AJ38">
        <f t="shared" si="13"/>
        <v>0</v>
      </c>
      <c r="AK38">
        <f t="shared" si="13"/>
        <v>0</v>
      </c>
      <c r="AL38">
        <f t="shared" si="13"/>
        <v>0</v>
      </c>
      <c r="AM38">
        <f t="shared" si="13"/>
        <v>0</v>
      </c>
      <c r="AN38">
        <f t="shared" si="14"/>
        <v>0</v>
      </c>
      <c r="AO38">
        <f t="shared" si="14"/>
        <v>0</v>
      </c>
      <c r="AP38">
        <f t="shared" si="14"/>
        <v>0</v>
      </c>
      <c r="AQ38">
        <f t="shared" si="14"/>
        <v>0</v>
      </c>
      <c r="AR38">
        <f t="shared" si="15"/>
        <v>0</v>
      </c>
      <c r="AS38">
        <f t="shared" si="15"/>
        <v>0</v>
      </c>
      <c r="AT38">
        <f t="shared" si="15"/>
        <v>0</v>
      </c>
      <c r="AU38">
        <f t="shared" si="15"/>
        <v>0</v>
      </c>
    </row>
    <row r="39" spans="1:47">
      <c r="A39" s="1" t="s">
        <v>146</v>
      </c>
      <c r="B39" s="53"/>
      <c r="C39" s="50"/>
      <c r="D39" s="52" t="s">
        <v>50</v>
      </c>
      <c r="E39" s="41">
        <v>10</v>
      </c>
      <c r="F39" s="41">
        <v>1022</v>
      </c>
      <c r="G39" s="52"/>
      <c r="S39" s="15" t="s">
        <v>147</v>
      </c>
      <c r="T39" s="15" t="s">
        <v>35</v>
      </c>
      <c r="U39" t="b">
        <f t="shared" si="0"/>
        <v>0</v>
      </c>
      <c r="V39" s="15" t="s">
        <v>521</v>
      </c>
      <c r="W39" s="15" t="str">
        <f t="shared" si="7"/>
        <v>Tra</v>
      </c>
      <c r="X39" t="str">
        <f t="shared" si="1"/>
        <v>45 46.423 170 43.732</v>
      </c>
      <c r="Y39">
        <f t="shared" si="9"/>
        <v>3</v>
      </c>
      <c r="Z39">
        <f t="shared" si="16"/>
        <v>10</v>
      </c>
      <c r="AA39">
        <f t="shared" si="16"/>
        <v>14</v>
      </c>
      <c r="AB39">
        <f t="shared" si="8"/>
        <v>-45.773716666666665</v>
      </c>
      <c r="AC39">
        <f>AB39+IF(ISBLANK(D39), 0, E39*COS(VLOOKUP(D39, Data!$A$2:$C$18, 3, 0))/600*$P$1)</f>
        <v>-45.361237710974514</v>
      </c>
      <c r="AD39">
        <f t="shared" si="2"/>
        <v>170.72886666666668</v>
      </c>
      <c r="AE39">
        <f>AD39+IF(ISBLANK(D39), 0, E39/COS(RADIANS(AB39))*SIN(VLOOKUP(D39, Data!$A$2:$C$18, 3, 0))/600*$P$1)</f>
        <v>171.32023951829956</v>
      </c>
      <c r="AF39">
        <f t="shared" si="12"/>
        <v>0</v>
      </c>
      <c r="AG39">
        <f t="shared" si="12"/>
        <v>0</v>
      </c>
      <c r="AH39">
        <f t="shared" si="12"/>
        <v>0</v>
      </c>
      <c r="AI39">
        <f t="shared" si="12"/>
        <v>0</v>
      </c>
      <c r="AJ39">
        <f t="shared" si="13"/>
        <v>-45.773716666666665</v>
      </c>
      <c r="AK39">
        <f t="shared" si="13"/>
        <v>-45.361237710974514</v>
      </c>
      <c r="AL39">
        <f t="shared" si="13"/>
        <v>170.72886666666668</v>
      </c>
      <c r="AM39">
        <f t="shared" si="13"/>
        <v>171.32023951829956</v>
      </c>
      <c r="AN39">
        <f t="shared" si="14"/>
        <v>0</v>
      </c>
      <c r="AO39">
        <f t="shared" si="14"/>
        <v>0</v>
      </c>
      <c r="AP39">
        <f t="shared" si="14"/>
        <v>0</v>
      </c>
      <c r="AQ39">
        <f t="shared" si="14"/>
        <v>0</v>
      </c>
      <c r="AR39">
        <f t="shared" si="15"/>
        <v>0</v>
      </c>
      <c r="AS39">
        <f t="shared" si="15"/>
        <v>0</v>
      </c>
      <c r="AT39">
        <f t="shared" si="15"/>
        <v>0</v>
      </c>
      <c r="AU39">
        <f t="shared" si="15"/>
        <v>0</v>
      </c>
    </row>
    <row r="40" spans="1:47">
      <c r="A40" s="5" t="s">
        <v>531</v>
      </c>
      <c r="B40" s="53" t="s">
        <v>577</v>
      </c>
      <c r="C40" s="50">
        <v>2</v>
      </c>
      <c r="D40" s="52" t="s">
        <v>50</v>
      </c>
      <c r="E40" s="41">
        <v>5</v>
      </c>
      <c r="F40" s="41">
        <v>1024</v>
      </c>
      <c r="G40" s="52" t="s">
        <v>566</v>
      </c>
      <c r="S40" s="15" t="s">
        <v>499</v>
      </c>
      <c r="T40" s="15" t="s">
        <v>35</v>
      </c>
      <c r="U40" t="b">
        <f t="shared" si="0"/>
        <v>0</v>
      </c>
      <c r="V40" s="15" t="s">
        <v>522</v>
      </c>
      <c r="W40" s="15" t="str">
        <f t="shared" si="7"/>
        <v>Omr</v>
      </c>
      <c r="X40" t="str">
        <f t="shared" si="1"/>
        <v>44 56.539 171 07.836</v>
      </c>
      <c r="Y40">
        <f t="shared" si="9"/>
        <v>3</v>
      </c>
      <c r="Z40">
        <f t="shared" si="16"/>
        <v>10</v>
      </c>
      <c r="AA40">
        <f t="shared" si="16"/>
        <v>14</v>
      </c>
      <c r="AB40">
        <f t="shared" si="8"/>
        <v>-44.94231666666667</v>
      </c>
      <c r="AC40">
        <f>AB40+IF(ISBLANK(D40), 0, E40*COS(VLOOKUP(D40, Data!$A$2:$C$18, 3, 0))/600*$P$1)</f>
        <v>-44.736077188820595</v>
      </c>
      <c r="AD40">
        <f t="shared" si="2"/>
        <v>171.13059999999999</v>
      </c>
      <c r="AE40">
        <f>AD40+IF(ISBLANK(D40), 0, E40/COS(RADIANS(AB40))*SIN(VLOOKUP(D40, Data!$A$2:$C$18, 3, 0))/600*$P$1)</f>
        <v>171.421973470034</v>
      </c>
      <c r="AF40">
        <f t="shared" si="12"/>
        <v>-44.94231666666667</v>
      </c>
      <c r="AG40">
        <f t="shared" si="12"/>
        <v>-44.736077188820595</v>
      </c>
      <c r="AH40">
        <f t="shared" si="12"/>
        <v>171.13059999999999</v>
      </c>
      <c r="AI40">
        <f t="shared" si="12"/>
        <v>171.421973470034</v>
      </c>
      <c r="AJ40">
        <f t="shared" si="13"/>
        <v>0</v>
      </c>
      <c r="AK40">
        <f t="shared" si="13"/>
        <v>0</v>
      </c>
      <c r="AL40">
        <f t="shared" si="13"/>
        <v>0</v>
      </c>
      <c r="AM40">
        <f t="shared" si="13"/>
        <v>0</v>
      </c>
      <c r="AN40">
        <f t="shared" si="14"/>
        <v>0</v>
      </c>
      <c r="AO40">
        <f t="shared" si="14"/>
        <v>0</v>
      </c>
      <c r="AP40">
        <f t="shared" si="14"/>
        <v>0</v>
      </c>
      <c r="AQ40">
        <f t="shared" si="14"/>
        <v>0</v>
      </c>
      <c r="AR40">
        <f t="shared" si="15"/>
        <v>0</v>
      </c>
      <c r="AS40">
        <f t="shared" si="15"/>
        <v>0</v>
      </c>
      <c r="AT40">
        <f t="shared" si="15"/>
        <v>0</v>
      </c>
      <c r="AU40">
        <f t="shared" si="15"/>
        <v>0</v>
      </c>
    </row>
    <row r="41" spans="1:47">
      <c r="A41" s="1" t="s">
        <v>127</v>
      </c>
      <c r="B41" s="53"/>
      <c r="C41" s="50">
        <v>20</v>
      </c>
      <c r="D41" s="52"/>
      <c r="E41" s="41">
        <v>0</v>
      </c>
      <c r="F41" s="41">
        <v>1024</v>
      </c>
      <c r="G41" s="52" t="s">
        <v>566</v>
      </c>
      <c r="S41" s="15" t="s">
        <v>148</v>
      </c>
      <c r="T41" s="15" t="s">
        <v>35</v>
      </c>
      <c r="U41" t="b">
        <f t="shared" si="0"/>
        <v>0</v>
      </c>
      <c r="V41" s="15" t="s">
        <v>523</v>
      </c>
      <c r="W41" s="15" t="str">
        <f t="shared" si="7"/>
        <v>Tmr</v>
      </c>
      <c r="X41" t="str">
        <f t="shared" si="1"/>
        <v>44 17.936 171 13.439</v>
      </c>
      <c r="Y41">
        <f t="shared" si="9"/>
        <v>3</v>
      </c>
      <c r="Z41">
        <f t="shared" si="16"/>
        <v>10</v>
      </c>
      <c r="AA41">
        <f t="shared" si="16"/>
        <v>14</v>
      </c>
      <c r="AB41">
        <f t="shared" si="8"/>
        <v>-44.298933333333331</v>
      </c>
      <c r="AC41">
        <f>AB41+IF(ISBLANK(D41), 0, E41*COS(VLOOKUP(D41, Data!$A$2:$C$18, 3, 0))/600*$P$1)</f>
        <v>-44.298933333333331</v>
      </c>
      <c r="AD41">
        <f t="shared" si="2"/>
        <v>171.22398333333334</v>
      </c>
      <c r="AE41">
        <f>AD41+IF(ISBLANK(D41), 0, E41/COS(RADIANS(AB41))*SIN(VLOOKUP(D41, Data!$A$2:$C$18, 3, 0))/600*$P$1)</f>
        <v>171.22398333333334</v>
      </c>
      <c r="AF41">
        <f t="shared" si="12"/>
        <v>-44.298933333333331</v>
      </c>
      <c r="AG41">
        <f t="shared" si="12"/>
        <v>-44.298933333333331</v>
      </c>
      <c r="AH41">
        <f t="shared" si="12"/>
        <v>171.22398333333334</v>
      </c>
      <c r="AI41">
        <f t="shared" si="12"/>
        <v>171.22398333333334</v>
      </c>
      <c r="AJ41">
        <f t="shared" si="13"/>
        <v>0</v>
      </c>
      <c r="AK41">
        <f t="shared" si="13"/>
        <v>0</v>
      </c>
      <c r="AL41">
        <f t="shared" si="13"/>
        <v>0</v>
      </c>
      <c r="AM41">
        <f t="shared" si="13"/>
        <v>0</v>
      </c>
      <c r="AN41">
        <f t="shared" si="14"/>
        <v>0</v>
      </c>
      <c r="AO41">
        <f t="shared" si="14"/>
        <v>0</v>
      </c>
      <c r="AP41">
        <f t="shared" si="14"/>
        <v>0</v>
      </c>
      <c r="AQ41">
        <f t="shared" si="14"/>
        <v>0</v>
      </c>
      <c r="AR41">
        <f t="shared" si="15"/>
        <v>0</v>
      </c>
      <c r="AS41">
        <f t="shared" si="15"/>
        <v>0</v>
      </c>
      <c r="AT41">
        <f t="shared" si="15"/>
        <v>0</v>
      </c>
      <c r="AU41">
        <f t="shared" si="15"/>
        <v>0</v>
      </c>
    </row>
    <row r="42" spans="1:47">
      <c r="A42" s="1" t="s">
        <v>153</v>
      </c>
      <c r="B42" s="53"/>
      <c r="C42" s="50"/>
      <c r="D42" s="52" t="s">
        <v>50</v>
      </c>
      <c r="E42" s="41">
        <v>11</v>
      </c>
      <c r="F42" s="41">
        <v>1025</v>
      </c>
      <c r="G42" s="52" t="s">
        <v>566</v>
      </c>
      <c r="S42" s="15" t="s">
        <v>152</v>
      </c>
      <c r="T42" s="15" t="s">
        <v>35</v>
      </c>
      <c r="U42" t="b">
        <f t="shared" si="0"/>
        <v>0</v>
      </c>
      <c r="V42" s="15" t="s">
        <v>547</v>
      </c>
      <c r="W42" s="15" t="str">
        <f t="shared" si="7"/>
        <v>LBn</v>
      </c>
      <c r="X42" t="str">
        <f t="shared" si="1"/>
        <v>43 44.709 173 07.673</v>
      </c>
      <c r="Y42">
        <f t="shared" si="9"/>
        <v>3</v>
      </c>
      <c r="Z42">
        <f t="shared" si="16"/>
        <v>10</v>
      </c>
      <c r="AA42">
        <f t="shared" si="16"/>
        <v>14</v>
      </c>
      <c r="AB42">
        <f t="shared" si="8"/>
        <v>-43.745150000000002</v>
      </c>
      <c r="AC42">
        <f>AB42+IF(ISBLANK(D42), 0, E42*COS(VLOOKUP(D42, Data!$A$2:$C$18, 3, 0))/600*$P$1)</f>
        <v>-43.291423148738637</v>
      </c>
      <c r="AD42">
        <f t="shared" si="2"/>
        <v>173.12788333333333</v>
      </c>
      <c r="AE42">
        <f>AD42+IF(ISBLANK(D42), 0, E42/COS(RADIANS(AB42))*SIN(VLOOKUP(D42, Data!$A$2:$C$18, 3, 0))/600*$P$1)</f>
        <v>173.75594634965148</v>
      </c>
      <c r="AF42">
        <f t="shared" si="12"/>
        <v>0</v>
      </c>
      <c r="AG42">
        <f t="shared" si="12"/>
        <v>0</v>
      </c>
      <c r="AH42">
        <f t="shared" si="12"/>
        <v>0</v>
      </c>
      <c r="AI42">
        <f t="shared" si="12"/>
        <v>0</v>
      </c>
      <c r="AJ42">
        <f t="shared" si="13"/>
        <v>-43.745150000000002</v>
      </c>
      <c r="AK42">
        <f t="shared" si="13"/>
        <v>-43.291423148738637</v>
      </c>
      <c r="AL42">
        <f t="shared" si="13"/>
        <v>173.12788333333333</v>
      </c>
      <c r="AM42">
        <f t="shared" si="13"/>
        <v>173.75594634965148</v>
      </c>
      <c r="AN42">
        <f t="shared" si="14"/>
        <v>0</v>
      </c>
      <c r="AO42">
        <f t="shared" si="14"/>
        <v>0</v>
      </c>
      <c r="AP42">
        <f t="shared" si="14"/>
        <v>0</v>
      </c>
      <c r="AQ42">
        <f t="shared" si="14"/>
        <v>0</v>
      </c>
      <c r="AR42">
        <f t="shared" si="15"/>
        <v>0</v>
      </c>
      <c r="AS42">
        <f t="shared" si="15"/>
        <v>0</v>
      </c>
      <c r="AT42">
        <f t="shared" si="15"/>
        <v>0</v>
      </c>
      <c r="AU42">
        <f t="shared" si="15"/>
        <v>0</v>
      </c>
    </row>
    <row r="43" spans="1:47">
      <c r="A43" s="1" t="s">
        <v>128</v>
      </c>
      <c r="B43" s="53"/>
      <c r="C43" s="50"/>
      <c r="D43" s="52" t="s">
        <v>50</v>
      </c>
      <c r="E43" s="41">
        <v>6</v>
      </c>
      <c r="F43" s="41"/>
      <c r="G43" s="52"/>
      <c r="S43" s="15" t="s">
        <v>548</v>
      </c>
      <c r="T43" s="15" t="s">
        <v>35</v>
      </c>
      <c r="U43" t="b">
        <f t="shared" si="0"/>
        <v>0</v>
      </c>
      <c r="V43" s="15" t="s">
        <v>524</v>
      </c>
      <c r="W43" s="15" t="str">
        <f t="shared" si="7"/>
        <v>Ltl</v>
      </c>
      <c r="X43" t="str">
        <f t="shared" si="1"/>
        <v>43 36.710 172 42.417</v>
      </c>
      <c r="Y43">
        <f t="shared" si="9"/>
        <v>3</v>
      </c>
      <c r="Z43">
        <f t="shared" si="16"/>
        <v>10</v>
      </c>
      <c r="AA43">
        <f t="shared" si="16"/>
        <v>14</v>
      </c>
      <c r="AB43">
        <f t="shared" si="8"/>
        <v>-43.611833333333337</v>
      </c>
      <c r="AC43">
        <f>AB43+IF(ISBLANK(D43), 0, E43*COS(VLOOKUP(D43, Data!$A$2:$C$18, 3, 0))/600*$P$1)</f>
        <v>-43.364345959918047</v>
      </c>
      <c r="AD43">
        <f t="shared" si="2"/>
        <v>172.70695000000001</v>
      </c>
      <c r="AE43">
        <f>AD43+IF(ISBLANK(D43), 0, E43/COS(RADIANS(AB43))*SIN(VLOOKUP(D43, Data!$A$2:$C$18, 3, 0))/600*$P$1)</f>
        <v>173.04876949947536</v>
      </c>
      <c r="AF43">
        <f t="shared" si="12"/>
        <v>-43.611833333333337</v>
      </c>
      <c r="AG43">
        <f t="shared" si="12"/>
        <v>-43.364345959918047</v>
      </c>
      <c r="AH43">
        <f t="shared" si="12"/>
        <v>172.70695000000001</v>
      </c>
      <c r="AI43">
        <f t="shared" si="12"/>
        <v>173.04876949947536</v>
      </c>
      <c r="AJ43">
        <f t="shared" si="13"/>
        <v>0</v>
      </c>
      <c r="AK43">
        <f t="shared" si="13"/>
        <v>0</v>
      </c>
      <c r="AL43">
        <f t="shared" si="13"/>
        <v>0</v>
      </c>
      <c r="AM43">
        <f t="shared" si="13"/>
        <v>0</v>
      </c>
      <c r="AN43">
        <f t="shared" si="14"/>
        <v>0</v>
      </c>
      <c r="AO43">
        <f t="shared" si="14"/>
        <v>0</v>
      </c>
      <c r="AP43">
        <f t="shared" si="14"/>
        <v>0</v>
      </c>
      <c r="AQ43">
        <f t="shared" si="14"/>
        <v>0</v>
      </c>
      <c r="AR43">
        <f t="shared" si="15"/>
        <v>0</v>
      </c>
      <c r="AS43">
        <f t="shared" si="15"/>
        <v>0</v>
      </c>
      <c r="AT43">
        <f t="shared" si="15"/>
        <v>0</v>
      </c>
      <c r="AU43">
        <f t="shared" si="15"/>
        <v>0</v>
      </c>
    </row>
    <row r="44" spans="1:47">
      <c r="A44" s="1" t="s">
        <v>129</v>
      </c>
      <c r="B44" s="53"/>
      <c r="C44" s="50">
        <v>20</v>
      </c>
      <c r="D44" s="52" t="s">
        <v>29</v>
      </c>
      <c r="E44" s="41">
        <v>3</v>
      </c>
      <c r="F44" s="41">
        <v>1025</v>
      </c>
      <c r="G44" s="52" t="s">
        <v>566</v>
      </c>
      <c r="S44" s="15" t="s">
        <v>149</v>
      </c>
      <c r="T44" s="15" t="s">
        <v>35</v>
      </c>
      <c r="U44" t="b">
        <f t="shared" si="0"/>
        <v>0</v>
      </c>
      <c r="V44" s="15" t="s">
        <v>525</v>
      </c>
      <c r="W44" s="15" t="str">
        <f t="shared" si="7"/>
        <v>Kkr</v>
      </c>
      <c r="X44" t="str">
        <f t="shared" si="1"/>
        <v>42 25.227 173 41.734</v>
      </c>
      <c r="Y44">
        <f t="shared" si="9"/>
        <v>3</v>
      </c>
      <c r="Z44">
        <f t="shared" si="16"/>
        <v>10</v>
      </c>
      <c r="AA44">
        <f t="shared" si="16"/>
        <v>14</v>
      </c>
      <c r="AB44">
        <f t="shared" si="8"/>
        <v>-42.420450000000002</v>
      </c>
      <c r="AC44">
        <f>AB44+IF(ISBLANK(D44), 0, E44*COS(VLOOKUP(D44, Data!$A$2:$C$18, 3, 0))/600*$P$1)</f>
        <v>-42.544193686707651</v>
      </c>
      <c r="AD44">
        <f t="shared" si="2"/>
        <v>173.69556666666668</v>
      </c>
      <c r="AE44">
        <f>AD44+IF(ISBLANK(D44), 0, E44/COS(RADIANS(AB44))*SIN(VLOOKUP(D44, Data!$A$2:$C$18, 3, 0))/600*$P$1)</f>
        <v>173.86319229080124</v>
      </c>
      <c r="AF44">
        <f t="shared" si="12"/>
        <v>-42.420450000000002</v>
      </c>
      <c r="AG44">
        <f t="shared" si="12"/>
        <v>-42.544193686707651</v>
      </c>
      <c r="AH44">
        <f t="shared" si="12"/>
        <v>173.69556666666668</v>
      </c>
      <c r="AI44">
        <f t="shared" si="12"/>
        <v>173.86319229080124</v>
      </c>
      <c r="AJ44">
        <f t="shared" si="13"/>
        <v>0</v>
      </c>
      <c r="AK44">
        <f t="shared" si="13"/>
        <v>0</v>
      </c>
      <c r="AL44">
        <f t="shared" si="13"/>
        <v>0</v>
      </c>
      <c r="AM44">
        <f t="shared" si="13"/>
        <v>0</v>
      </c>
      <c r="AN44">
        <f t="shared" si="14"/>
        <v>0</v>
      </c>
      <c r="AO44">
        <f t="shared" si="14"/>
        <v>0</v>
      </c>
      <c r="AP44">
        <f t="shared" si="14"/>
        <v>0</v>
      </c>
      <c r="AQ44">
        <f t="shared" si="14"/>
        <v>0</v>
      </c>
      <c r="AR44">
        <f t="shared" si="15"/>
        <v>0</v>
      </c>
      <c r="AS44">
        <f t="shared" si="15"/>
        <v>0</v>
      </c>
      <c r="AT44">
        <f t="shared" si="15"/>
        <v>0</v>
      </c>
      <c r="AU44">
        <f t="shared" si="15"/>
        <v>0</v>
      </c>
    </row>
    <row r="45" spans="1:47">
      <c r="A45" s="1" t="s">
        <v>130</v>
      </c>
      <c r="B45" s="53"/>
      <c r="C45" s="50">
        <v>20</v>
      </c>
      <c r="D45" s="52" t="s">
        <v>33</v>
      </c>
      <c r="E45" s="41">
        <v>9</v>
      </c>
      <c r="F45" s="41">
        <v>1016</v>
      </c>
      <c r="G45" s="52" t="s">
        <v>566</v>
      </c>
      <c r="S45" s="15" t="s">
        <v>150</v>
      </c>
      <c r="T45" s="15" t="s">
        <v>35</v>
      </c>
      <c r="U45" t="b">
        <f t="shared" si="0"/>
        <v>0</v>
      </c>
      <c r="V45" s="15" t="s">
        <v>526</v>
      </c>
      <c r="W45" s="15" t="str">
        <f t="shared" si="7"/>
        <v>Cht</v>
      </c>
      <c r="X45" t="str">
        <f t="shared" si="1"/>
        <v>43 56.575 176 34.357</v>
      </c>
      <c r="Y45">
        <f t="shared" si="9"/>
        <v>3</v>
      </c>
      <c r="Z45">
        <f t="shared" si="16"/>
        <v>10</v>
      </c>
      <c r="AA45">
        <f t="shared" si="16"/>
        <v>14</v>
      </c>
      <c r="AB45">
        <f t="shared" si="8"/>
        <v>-43.942916666666669</v>
      </c>
      <c r="AC45">
        <f>AB45+IF(ISBLANK(D45), 0, E45*COS(VLOOKUP(D45, Data!$A$2:$C$18, 3, 0))/600*$P$1)</f>
        <v>-44.314147726789606</v>
      </c>
      <c r="AD45">
        <f t="shared" si="2"/>
        <v>183.42738333333332</v>
      </c>
      <c r="AE45">
        <f>AD45+IF(ISBLANK(D45), 0, E45/COS(RADIANS(AB45))*SIN(VLOOKUP(D45, Data!$A$2:$C$18, 3, 0))/600*$P$1)</f>
        <v>182.91180721370077</v>
      </c>
      <c r="AF45">
        <f t="shared" ref="AF45:AI45" si="17">IF($E45&lt;10, AB45, 0)</f>
        <v>-43.942916666666669</v>
      </c>
      <c r="AG45">
        <f t="shared" si="17"/>
        <v>-44.314147726789606</v>
      </c>
      <c r="AH45">
        <f t="shared" si="17"/>
        <v>183.42738333333332</v>
      </c>
      <c r="AI45">
        <f t="shared" si="17"/>
        <v>182.91180721370077</v>
      </c>
      <c r="AJ45">
        <f t="shared" ref="AJ45:AM45" si="18">IF(AND($E45&gt;=10, $E45&lt;20), AB45, 0)</f>
        <v>0</v>
      </c>
      <c r="AK45">
        <f t="shared" si="18"/>
        <v>0</v>
      </c>
      <c r="AL45">
        <f t="shared" si="18"/>
        <v>0</v>
      </c>
      <c r="AM45">
        <f t="shared" si="18"/>
        <v>0</v>
      </c>
      <c r="AN45">
        <f t="shared" ref="AN45:AQ45" si="19">IF(AND($E45&gt;=20, $E45&lt;30), AB45, 0)</f>
        <v>0</v>
      </c>
      <c r="AO45">
        <f t="shared" si="19"/>
        <v>0</v>
      </c>
      <c r="AP45">
        <f t="shared" si="19"/>
        <v>0</v>
      </c>
      <c r="AQ45">
        <f t="shared" si="19"/>
        <v>0</v>
      </c>
      <c r="AR45">
        <f t="shared" ref="AR45:AU45" si="20">IF($E45&gt;=30, AB45, 0)</f>
        <v>0</v>
      </c>
      <c r="AS45">
        <f t="shared" si="20"/>
        <v>0</v>
      </c>
      <c r="AT45">
        <f t="shared" si="20"/>
        <v>0</v>
      </c>
      <c r="AU45">
        <f t="shared" si="20"/>
        <v>0</v>
      </c>
    </row>
    <row r="50" spans="1:9" hidden="1">
      <c r="B50" s="1" t="s">
        <v>157</v>
      </c>
      <c r="D50" s="1" t="s">
        <v>158</v>
      </c>
      <c r="F50" s="1" t="s">
        <v>159</v>
      </c>
      <c r="H50" s="1" t="s">
        <v>160</v>
      </c>
    </row>
    <row r="51" spans="1:9" hidden="1">
      <c r="B51" s="1" t="s">
        <v>132</v>
      </c>
      <c r="C51" s="1" t="s">
        <v>133</v>
      </c>
      <c r="D51" s="1" t="s">
        <v>132</v>
      </c>
      <c r="E51" s="1" t="s">
        <v>133</v>
      </c>
      <c r="F51" s="1" t="s">
        <v>132</v>
      </c>
      <c r="G51" s="1" t="s">
        <v>133</v>
      </c>
      <c r="H51" s="1" t="s">
        <v>132</v>
      </c>
      <c r="I51" s="1" t="s">
        <v>133</v>
      </c>
    </row>
    <row r="52" spans="1:9" hidden="1">
      <c r="A52" s="1" t="str">
        <f ca="1">OFFSET($AF$4,INT(ROWS($B$52:$B52)/3),1-COLUMNS(($A$4:$AF$4)))</f>
        <v>Castlepoint</v>
      </c>
      <c r="B52">
        <f ca="1">OFFSET($AF$4, INT(ROWS($B$52:$B52)/3), MOD(ROWS($B$52:$B52), 3)-1 + (COLUMNS(B52:$B52)-1)*2)</f>
        <v>-40.900433333333332</v>
      </c>
      <c r="C52">
        <f ca="1">OFFSET($AF$4, INT(ROWS($B$52:$B52)/3), MOD(ROWS($B$52:$B52), 3)-1 + (COLUMNS($B52:C52)-1)*2)</f>
        <v>176.23134999999999</v>
      </c>
      <c r="D52">
        <f ca="1">OFFSET($AF$4, INT(ROWS($B$52:$B52)/3), MOD(ROWS($B$52:$B52), 3)-1 + (COLUMNS($B52:D52)-1)*2)</f>
        <v>0</v>
      </c>
      <c r="E52">
        <f ca="1">OFFSET($AF$4, INT(ROWS($B$52:$B52)/3), MOD(ROWS($B$52:$B52), 3)-1 + (COLUMNS($B52:E52)-1)*2)</f>
        <v>0</v>
      </c>
      <c r="F52">
        <f ca="1">OFFSET($AF$4, INT(ROWS($B$52:$B52)/3), MOD(ROWS($B$52:$B52), 3)-1 + (COLUMNS($B52:F52)-1)*2)</f>
        <v>0</v>
      </c>
      <c r="G52">
        <f ca="1">OFFSET($AF$4, INT(ROWS($B$52:$B52)/3), MOD(ROWS($B$52:$B52), 3)-1 + (COLUMNS($B52:G52)-1)*2)</f>
        <v>0</v>
      </c>
      <c r="H52">
        <f ca="1">OFFSET($AF$4, INT(ROWS($B$52:$B52)/3), MOD(ROWS($B$52:$B52), 3)-1 + (COLUMNS($B52:H52)-1)*2)</f>
        <v>0</v>
      </c>
      <c r="I52">
        <f ca="1">OFFSET($AF$4, INT(ROWS($B$52:$B52)/3), MOD(ROWS($B$52:$B52), 3)-1 + (COLUMNS($B52:I52)-1)*2)</f>
        <v>0</v>
      </c>
    </row>
    <row r="53" spans="1:9" hidden="1">
      <c r="B53">
        <f ca="1">OFFSET($AF$4, INT(ROWS($B$52:$B53)/3), MOD(ROWS($B$52:$B53), 3)-1 + (COLUMNS(B53:$B53)-1)*2)</f>
        <v>-40.900433333333332</v>
      </c>
      <c r="C53">
        <f ca="1">OFFSET($AF$4, INT(ROWS($B$52:$B53)/3), MOD(ROWS($B$52:$B53), 3)-1 + (COLUMNS($B53:C53)-1)*2)</f>
        <v>176.23134999999999</v>
      </c>
      <c r="D53">
        <f ca="1">OFFSET($AF$4, INT(ROWS($B$52:$B53)/3), MOD(ROWS($B$52:$B53), 3)-1 + (COLUMNS($B53:D53)-1)*2)</f>
        <v>0</v>
      </c>
      <c r="E53">
        <f ca="1">OFFSET($AF$4, INT(ROWS($B$52:$B53)/3), MOD(ROWS($B$52:$B53), 3)-1 + (COLUMNS($B53:E53)-1)*2)</f>
        <v>0</v>
      </c>
      <c r="F53">
        <f ca="1">OFFSET($AF$4, INT(ROWS($B$52:$B53)/3), MOD(ROWS($B$52:$B53), 3)-1 + (COLUMNS($B53:F53)-1)*2)</f>
        <v>0</v>
      </c>
      <c r="G53">
        <f ca="1">OFFSET($AF$4, INT(ROWS($B$52:$B53)/3), MOD(ROWS($B$52:$B53), 3)-1 + (COLUMNS($B53:G53)-1)*2)</f>
        <v>0</v>
      </c>
      <c r="H53">
        <f ca="1">OFFSET($AF$4, INT(ROWS($B$52:$B53)/3), MOD(ROWS($B$52:$B53), 3)-1 + (COLUMNS($B53:H53)-1)*2)</f>
        <v>0</v>
      </c>
      <c r="I53">
        <f ca="1">OFFSET($AF$4, INT(ROWS($B$52:$B53)/3), MOD(ROWS($B$52:$B53), 3)-1 + (COLUMNS($B53:I53)-1)*2)</f>
        <v>0</v>
      </c>
    </row>
    <row r="54" spans="1:9" hidden="1"/>
    <row r="55" spans="1:9" hidden="1">
      <c r="A55" s="22" t="str">
        <f ca="1">OFFSET($AF$4,INT(ROWS($B$52:$B55)/3),1-COLUMNS(($A$4:$AF$4)))</f>
        <v>Mahia</v>
      </c>
      <c r="B55">
        <f ca="1">OFFSET($AF$4, INT(ROWS($B$52:$B55)/3), MOD(ROWS($B$52:$B55), 3)-1 + (COLUMNS(B55:$B55)-1)*2)</f>
        <v>-39.099649999999997</v>
      </c>
      <c r="C55">
        <f ca="1">OFFSET($AF$4, INT(ROWS($B$52:$B55)/3), MOD(ROWS($B$52:$B55), 3)-1 + (COLUMNS($B55:C55)-1)*2)</f>
        <v>177.95413333333335</v>
      </c>
      <c r="D55">
        <f ca="1">OFFSET($AF$4, INT(ROWS($B$52:$B55)/3), MOD(ROWS($B$52:$B55), 3)-1 + (COLUMNS($B55:D55)-1)*2)</f>
        <v>0</v>
      </c>
      <c r="E55">
        <f ca="1">OFFSET($AF$4, INT(ROWS($B$52:$B55)/3), MOD(ROWS($B$52:$B55), 3)-1 + (COLUMNS($B55:E55)-1)*2)</f>
        <v>0</v>
      </c>
      <c r="F55">
        <f ca="1">OFFSET($AF$4, INT(ROWS($B$52:$B55)/3), MOD(ROWS($B$52:$B55), 3)-1 + (COLUMNS($B55:F55)-1)*2)</f>
        <v>0</v>
      </c>
      <c r="G55">
        <f ca="1">OFFSET($AF$4, INT(ROWS($B$52:$B55)/3), MOD(ROWS($B$52:$B55), 3)-1 + (COLUMNS($B55:G55)-1)*2)</f>
        <v>0</v>
      </c>
      <c r="H55">
        <f ca="1">OFFSET($AF$4, INT(ROWS($B$52:$B55)/3), MOD(ROWS($B$52:$B55), 3)-1 + (COLUMNS($B55:H55)-1)*2)</f>
        <v>0</v>
      </c>
      <c r="I55">
        <f ca="1">OFFSET($AF$4, INT(ROWS($B$52:$B55)/3), MOD(ROWS($B$52:$B55), 3)-1 + (COLUMNS($B55:I55)-1)*2)</f>
        <v>0</v>
      </c>
    </row>
    <row r="56" spans="1:9" hidden="1">
      <c r="B56">
        <f ca="1">OFFSET($AF$4, INT(ROWS($B$52:$B56)/3), MOD(ROWS($B$52:$B56), 3)-1 + (COLUMNS(B56:$B56)-1)*2)</f>
        <v>-39.099649999999997</v>
      </c>
      <c r="C56">
        <f ca="1">OFFSET($AF$4, INT(ROWS($B$52:$B56)/3), MOD(ROWS($B$52:$B56), 3)-1 + (COLUMNS($B56:C56)-1)*2)</f>
        <v>177.95413333333335</v>
      </c>
      <c r="D56">
        <f ca="1">OFFSET($AF$4, INT(ROWS($B$52:$B56)/3), MOD(ROWS($B$52:$B56), 3)-1 + (COLUMNS($B56:D56)-1)*2)</f>
        <v>0</v>
      </c>
      <c r="E56">
        <f ca="1">OFFSET($AF$4, INT(ROWS($B$52:$B56)/3), MOD(ROWS($B$52:$B56), 3)-1 + (COLUMNS($B56:E56)-1)*2)</f>
        <v>0</v>
      </c>
      <c r="F56">
        <f ca="1">OFFSET($AF$4, INT(ROWS($B$52:$B56)/3), MOD(ROWS($B$52:$B56), 3)-1 + (COLUMNS($B56:F56)-1)*2)</f>
        <v>0</v>
      </c>
      <c r="G56">
        <f ca="1">OFFSET($AF$4, INT(ROWS($B$52:$B56)/3), MOD(ROWS($B$52:$B56), 3)-1 + (COLUMNS($B56:G56)-1)*2)</f>
        <v>0</v>
      </c>
      <c r="H56">
        <f ca="1">OFFSET($AF$4, INT(ROWS($B$52:$B56)/3), MOD(ROWS($B$52:$B56), 3)-1 + (COLUMNS($B56:H56)-1)*2)</f>
        <v>0</v>
      </c>
      <c r="I56">
        <f ca="1">OFFSET($AF$4, INT(ROWS($B$52:$B56)/3), MOD(ROWS($B$52:$B56), 3)-1 + (COLUMNS($B56:I56)-1)*2)</f>
        <v>0</v>
      </c>
    </row>
    <row r="57" spans="1:9" hidden="1"/>
    <row r="58" spans="1:9" hidden="1">
      <c r="A58" s="22" t="str">
        <f ca="1">OFFSET($AF$4,INT(ROWS($B$52:$B58)/3),1-COLUMNS(($A$4:$AF$4)))</f>
        <v>Napier Apt</v>
      </c>
      <c r="B58">
        <f ca="1">OFFSET($AF$4, INT(ROWS($B$52:$B58)/3), MOD(ROWS($B$52:$B58), 3)-1 + (COLUMNS(B58:$B58)-1)*2)</f>
        <v>-39.436883333333334</v>
      </c>
      <c r="C58">
        <f ca="1">OFFSET($AF$4, INT(ROWS($B$52:$B58)/3), MOD(ROWS($B$52:$B58), 3)-1 + (COLUMNS($B58:C58)-1)*2)</f>
        <v>176.8672</v>
      </c>
      <c r="D58">
        <f ca="1">OFFSET($AF$4, INT(ROWS($B$52:$B58)/3), MOD(ROWS($B$52:$B58), 3)-1 + (COLUMNS($B58:D58)-1)*2)</f>
        <v>0</v>
      </c>
      <c r="E58">
        <f ca="1">OFFSET($AF$4, INT(ROWS($B$52:$B58)/3), MOD(ROWS($B$52:$B58), 3)-1 + (COLUMNS($B58:E58)-1)*2)</f>
        <v>0</v>
      </c>
      <c r="F58">
        <f ca="1">OFFSET($AF$4, INT(ROWS($B$52:$B58)/3), MOD(ROWS($B$52:$B58), 3)-1 + (COLUMNS($B58:F58)-1)*2)</f>
        <v>0</v>
      </c>
      <c r="G58">
        <f ca="1">OFFSET($AF$4, INT(ROWS($B$52:$B58)/3), MOD(ROWS($B$52:$B58), 3)-1 + (COLUMNS($B58:G58)-1)*2)</f>
        <v>0</v>
      </c>
      <c r="H58">
        <f ca="1">OFFSET($AF$4, INT(ROWS($B$52:$B58)/3), MOD(ROWS($B$52:$B58), 3)-1 + (COLUMNS($B58:H58)-1)*2)</f>
        <v>0</v>
      </c>
      <c r="I58">
        <f ca="1">OFFSET($AF$4, INT(ROWS($B$52:$B58)/3), MOD(ROWS($B$52:$B58), 3)-1 + (COLUMNS($B58:I58)-1)*2)</f>
        <v>0</v>
      </c>
    </row>
    <row r="59" spans="1:9" hidden="1">
      <c r="B59">
        <f ca="1">OFFSET($AF$4, INT(ROWS($B$52:$B59)/3), MOD(ROWS($B$52:$B59), 3)-1 + (COLUMNS(B59:$B59)-1)*2)</f>
        <v>-39.436883333333334</v>
      </c>
      <c r="C59">
        <f ca="1">OFFSET($AF$4, INT(ROWS($B$52:$B59)/3), MOD(ROWS($B$52:$B59), 3)-1 + (COLUMNS($B59:C59)-1)*2)</f>
        <v>176.8672</v>
      </c>
      <c r="D59">
        <f ca="1">OFFSET($AF$4, INT(ROWS($B$52:$B59)/3), MOD(ROWS($B$52:$B59), 3)-1 + (COLUMNS($B59:D59)-1)*2)</f>
        <v>0</v>
      </c>
      <c r="E59">
        <f ca="1">OFFSET($AF$4, INT(ROWS($B$52:$B59)/3), MOD(ROWS($B$52:$B59), 3)-1 + (COLUMNS($B59:E59)-1)*2)</f>
        <v>0</v>
      </c>
      <c r="F59">
        <f ca="1">OFFSET($AF$4, INT(ROWS($B$52:$B59)/3), MOD(ROWS($B$52:$B59), 3)-1 + (COLUMNS($B59:F59)-1)*2)</f>
        <v>0</v>
      </c>
      <c r="G59">
        <f ca="1">OFFSET($AF$4, INT(ROWS($B$52:$B59)/3), MOD(ROWS($B$52:$B59), 3)-1 + (COLUMNS($B59:G59)-1)*2)</f>
        <v>0</v>
      </c>
      <c r="H59">
        <f ca="1">OFFSET($AF$4, INT(ROWS($B$52:$B59)/3), MOD(ROWS($B$52:$B59), 3)-1 + (COLUMNS($B59:H59)-1)*2)</f>
        <v>0</v>
      </c>
      <c r="I59">
        <f ca="1">OFFSET($AF$4, INT(ROWS($B$52:$B59)/3), MOD(ROWS($B$52:$B59), 3)-1 + (COLUMNS($B59:I59)-1)*2)</f>
        <v>0</v>
      </c>
    </row>
    <row r="60" spans="1:9" hidden="1"/>
    <row r="61" spans="1:9" hidden="1">
      <c r="A61" s="22" t="str">
        <f ca="1">OFFSET($AF$4,INT(ROWS($B$52:$B61)/3),1-COLUMNS(($A$4:$AF$4)))</f>
        <v>Gisborne</v>
      </c>
      <c r="B61">
        <f ca="1">OFFSET($AF$4, INT(ROWS($B$52:$B61)/3), MOD(ROWS($B$52:$B61), 3)-1 + (COLUMNS(B61:$B61)-1)*2)</f>
        <v>-38.701099999999997</v>
      </c>
      <c r="C61">
        <f ca="1">OFFSET($AF$4, INT(ROWS($B$52:$B61)/3), MOD(ROWS($B$52:$B61), 3)-1 + (COLUMNS($B61:C61)-1)*2)</f>
        <v>178.06555</v>
      </c>
      <c r="D61">
        <f ca="1">OFFSET($AF$4, INT(ROWS($B$52:$B61)/3), MOD(ROWS($B$52:$B61), 3)-1 + (COLUMNS($B61:D61)-1)*2)</f>
        <v>0</v>
      </c>
      <c r="E61">
        <f ca="1">OFFSET($AF$4, INT(ROWS($B$52:$B61)/3), MOD(ROWS($B$52:$B61), 3)-1 + (COLUMNS($B61:E61)-1)*2)</f>
        <v>0</v>
      </c>
      <c r="F61">
        <f ca="1">OFFSET($AF$4, INT(ROWS($B$52:$B61)/3), MOD(ROWS($B$52:$B61), 3)-1 + (COLUMNS($B61:F61)-1)*2)</f>
        <v>0</v>
      </c>
      <c r="G61">
        <f ca="1">OFFSET($AF$4, INT(ROWS($B$52:$B61)/3), MOD(ROWS($B$52:$B61), 3)-1 + (COLUMNS($B61:G61)-1)*2)</f>
        <v>0</v>
      </c>
      <c r="H61">
        <f ca="1">OFFSET($AF$4, INT(ROWS($B$52:$B61)/3), MOD(ROWS($B$52:$B61), 3)-1 + (COLUMNS($B61:H61)-1)*2)</f>
        <v>0</v>
      </c>
      <c r="I61">
        <f ca="1">OFFSET($AF$4, INT(ROWS($B$52:$B61)/3), MOD(ROWS($B$52:$B61), 3)-1 + (COLUMNS($B61:I61)-1)*2)</f>
        <v>0</v>
      </c>
    </row>
    <row r="62" spans="1:9" hidden="1">
      <c r="B62">
        <f ca="1">OFFSET($AF$4, INT(ROWS($B$52:$B62)/3), MOD(ROWS($B$52:$B62), 3)-1 + (COLUMNS(B62:$B62)-1)*2)</f>
        <v>-38.701099999999997</v>
      </c>
      <c r="C62">
        <f ca="1">OFFSET($AF$4, INT(ROWS($B$52:$B62)/3), MOD(ROWS($B$52:$B62), 3)-1 + (COLUMNS($B62:C62)-1)*2)</f>
        <v>178.06555</v>
      </c>
      <c r="D62">
        <f ca="1">OFFSET($AF$4, INT(ROWS($B$52:$B62)/3), MOD(ROWS($B$52:$B62), 3)-1 + (COLUMNS($B62:D62)-1)*2)</f>
        <v>0</v>
      </c>
      <c r="E62">
        <f ca="1">OFFSET($AF$4, INT(ROWS($B$52:$B62)/3), MOD(ROWS($B$52:$B62), 3)-1 + (COLUMNS($B62:E62)-1)*2)</f>
        <v>0</v>
      </c>
      <c r="F62">
        <f ca="1">OFFSET($AF$4, INT(ROWS($B$52:$B62)/3), MOD(ROWS($B$52:$B62), 3)-1 + (COLUMNS($B62:F62)-1)*2)</f>
        <v>0</v>
      </c>
      <c r="G62">
        <f ca="1">OFFSET($AF$4, INT(ROWS($B$52:$B62)/3), MOD(ROWS($B$52:$B62), 3)-1 + (COLUMNS($B62:G62)-1)*2)</f>
        <v>0</v>
      </c>
      <c r="H62">
        <f ca="1">OFFSET($AF$4, INT(ROWS($B$52:$B62)/3), MOD(ROWS($B$52:$B62), 3)-1 + (COLUMNS($B62:H62)-1)*2)</f>
        <v>0</v>
      </c>
      <c r="I62">
        <f ca="1">OFFSET($AF$4, INT(ROWS($B$52:$B62)/3), MOD(ROWS($B$52:$B62), 3)-1 + (COLUMNS($B62:I62)-1)*2)</f>
        <v>0</v>
      </c>
    </row>
    <row r="63" spans="1:9" hidden="1"/>
    <row r="64" spans="1:9" hidden="1">
      <c r="A64" s="22" t="str">
        <f ca="1">OFFSET($AF$4,INT(ROWS($B$52:$B64)/3),1-COLUMNS(($A$4:$AF$4)))</f>
        <v>Hicks Bay</v>
      </c>
      <c r="B64">
        <f ca="1">OFFSET($AF$4, INT(ROWS($B$52:$B64)/3), MOD(ROWS($B$52:$B64), 3)-1 + (COLUMNS(B64:$B64)-1)*2)</f>
        <v>-37.556416666666664</v>
      </c>
      <c r="C64">
        <f ca="1">OFFSET($AF$4, INT(ROWS($B$52:$B64)/3), MOD(ROWS($B$52:$B64), 3)-1 + (COLUMNS($B64:C64)-1)*2)</f>
        <v>178.31496666666666</v>
      </c>
      <c r="D64">
        <f ca="1">OFFSET($AF$4, INT(ROWS($B$52:$B64)/3), MOD(ROWS($B$52:$B64), 3)-1 + (COLUMNS($B64:D64)-1)*2)</f>
        <v>0</v>
      </c>
      <c r="E64">
        <f ca="1">OFFSET($AF$4, INT(ROWS($B$52:$B64)/3), MOD(ROWS($B$52:$B64), 3)-1 + (COLUMNS($B64:E64)-1)*2)</f>
        <v>0</v>
      </c>
      <c r="F64">
        <f ca="1">OFFSET($AF$4, INT(ROWS($B$52:$B64)/3), MOD(ROWS($B$52:$B64), 3)-1 + (COLUMNS($B64:F64)-1)*2)</f>
        <v>0</v>
      </c>
      <c r="G64">
        <f ca="1">OFFSET($AF$4, INT(ROWS($B$52:$B64)/3), MOD(ROWS($B$52:$B64), 3)-1 + (COLUMNS($B64:G64)-1)*2)</f>
        <v>0</v>
      </c>
      <c r="H64">
        <f ca="1">OFFSET($AF$4, INT(ROWS($B$52:$B64)/3), MOD(ROWS($B$52:$B64), 3)-1 + (COLUMNS($B64:H64)-1)*2)</f>
        <v>0</v>
      </c>
      <c r="I64">
        <f ca="1">OFFSET($AF$4, INT(ROWS($B$52:$B64)/3), MOD(ROWS($B$52:$B64), 3)-1 + (COLUMNS($B64:I64)-1)*2)</f>
        <v>0</v>
      </c>
    </row>
    <row r="65" spans="1:9" hidden="1">
      <c r="B65">
        <f ca="1">OFFSET($AF$4, INT(ROWS($B$52:$B65)/3), MOD(ROWS($B$52:$B65), 3)-1 + (COLUMNS(B65:$B65)-1)*2)</f>
        <v>-37.556416666666664</v>
      </c>
      <c r="C65">
        <f ca="1">OFFSET($AF$4, INT(ROWS($B$52:$B65)/3), MOD(ROWS($B$52:$B65), 3)-1 + (COLUMNS($B65:C65)-1)*2)</f>
        <v>178.31496666666666</v>
      </c>
      <c r="D65">
        <f ca="1">OFFSET($AF$4, INT(ROWS($B$52:$B65)/3), MOD(ROWS($B$52:$B65), 3)-1 + (COLUMNS($B65:D65)-1)*2)</f>
        <v>0</v>
      </c>
      <c r="E65">
        <f ca="1">OFFSET($AF$4, INT(ROWS($B$52:$B65)/3), MOD(ROWS($B$52:$B65), 3)-1 + (COLUMNS($B65:E65)-1)*2)</f>
        <v>0</v>
      </c>
      <c r="F65">
        <f ca="1">OFFSET($AF$4, INT(ROWS($B$52:$B65)/3), MOD(ROWS($B$52:$B65), 3)-1 + (COLUMNS($B65:F65)-1)*2)</f>
        <v>0</v>
      </c>
      <c r="G65">
        <f ca="1">OFFSET($AF$4, INT(ROWS($B$52:$B65)/3), MOD(ROWS($B$52:$B65), 3)-1 + (COLUMNS($B65:G65)-1)*2)</f>
        <v>0</v>
      </c>
      <c r="H65">
        <f ca="1">OFFSET($AF$4, INT(ROWS($B$52:$B65)/3), MOD(ROWS($B$52:$B65), 3)-1 + (COLUMNS($B65:H65)-1)*2)</f>
        <v>0</v>
      </c>
      <c r="I65">
        <f ca="1">OFFSET($AF$4, INT(ROWS($B$52:$B65)/3), MOD(ROWS($B$52:$B65), 3)-1 + (COLUMNS($B65:I65)-1)*2)</f>
        <v>0</v>
      </c>
    </row>
    <row r="66" spans="1:9" hidden="1"/>
    <row r="67" spans="1:9" hidden="1">
      <c r="A67" s="22" t="str">
        <f ca="1">OFFSET($AF$4,INT(ROWS($B$52:$B67)/3),1-COLUMNS(($A$4:$AF$4)))</f>
        <v>White Is</v>
      </c>
      <c r="B67">
        <f ca="1">OFFSET($AF$4, INT(ROWS($B$52:$B67)/3), MOD(ROWS($B$52:$B67), 3)-1 + (COLUMNS(B67:$B67)-1)*2)</f>
        <v>-37.526033333333331</v>
      </c>
      <c r="C67">
        <f ca="1">OFFSET($AF$4, INT(ROWS($B$52:$B67)/3), MOD(ROWS($B$52:$B67), 3)-1 + (COLUMNS($B67:C67)-1)*2)</f>
        <v>177.19248333333334</v>
      </c>
      <c r="D67">
        <f ca="1">OFFSET($AF$4, INT(ROWS($B$52:$B67)/3), MOD(ROWS($B$52:$B67), 3)-1 + (COLUMNS($B67:D67)-1)*2)</f>
        <v>0</v>
      </c>
      <c r="E67">
        <f ca="1">OFFSET($AF$4, INT(ROWS($B$52:$B67)/3), MOD(ROWS($B$52:$B67), 3)-1 + (COLUMNS($B67:E67)-1)*2)</f>
        <v>0</v>
      </c>
      <c r="F67">
        <f ca="1">OFFSET($AF$4, INT(ROWS($B$52:$B67)/3), MOD(ROWS($B$52:$B67), 3)-1 + (COLUMNS($B67:F67)-1)*2)</f>
        <v>0</v>
      </c>
      <c r="G67">
        <f ca="1">OFFSET($AF$4, INT(ROWS($B$52:$B67)/3), MOD(ROWS($B$52:$B67), 3)-1 + (COLUMNS($B67:G67)-1)*2)</f>
        <v>0</v>
      </c>
      <c r="H67">
        <f ca="1">OFFSET($AF$4, INT(ROWS($B$52:$B67)/3), MOD(ROWS($B$52:$B67), 3)-1 + (COLUMNS($B67:H67)-1)*2)</f>
        <v>0</v>
      </c>
      <c r="I67">
        <f ca="1">OFFSET($AF$4, INT(ROWS($B$52:$B67)/3), MOD(ROWS($B$52:$B67), 3)-1 + (COLUMNS($B67:I67)-1)*2)</f>
        <v>0</v>
      </c>
    </row>
    <row r="68" spans="1:9" hidden="1">
      <c r="B68">
        <f ca="1">OFFSET($AF$4, INT(ROWS($B$52:$B68)/3), MOD(ROWS($B$52:$B68), 3)-1 + (COLUMNS(B68:$B68)-1)*2)</f>
        <v>-37.526033333333331</v>
      </c>
      <c r="C68">
        <f ca="1">OFFSET($AF$4, INT(ROWS($B$52:$B68)/3), MOD(ROWS($B$52:$B68), 3)-1 + (COLUMNS($B68:C68)-1)*2)</f>
        <v>177.19248333333334</v>
      </c>
      <c r="D68">
        <f ca="1">OFFSET($AF$4, INT(ROWS($B$52:$B68)/3), MOD(ROWS($B$52:$B68), 3)-1 + (COLUMNS($B68:D68)-1)*2)</f>
        <v>0</v>
      </c>
      <c r="E68">
        <f ca="1">OFFSET($AF$4, INT(ROWS($B$52:$B68)/3), MOD(ROWS($B$52:$B68), 3)-1 + (COLUMNS($B68:E68)-1)*2)</f>
        <v>0</v>
      </c>
      <c r="F68">
        <f ca="1">OFFSET($AF$4, INT(ROWS($B$52:$B68)/3), MOD(ROWS($B$52:$B68), 3)-1 + (COLUMNS($B68:F68)-1)*2)</f>
        <v>0</v>
      </c>
      <c r="G68">
        <f ca="1">OFFSET($AF$4, INT(ROWS($B$52:$B68)/3), MOD(ROWS($B$52:$B68), 3)-1 + (COLUMNS($B68:G68)-1)*2)</f>
        <v>0</v>
      </c>
      <c r="H68">
        <f ca="1">OFFSET($AF$4, INT(ROWS($B$52:$B68)/3), MOD(ROWS($B$52:$B68), 3)-1 + (COLUMNS($B68:H68)-1)*2)</f>
        <v>0</v>
      </c>
      <c r="I68">
        <f ca="1">OFFSET($AF$4, INT(ROWS($B$52:$B68)/3), MOD(ROWS($B$52:$B68), 3)-1 + (COLUMNS($B68:I68)-1)*2)</f>
        <v>0</v>
      </c>
    </row>
    <row r="69" spans="1:9" hidden="1"/>
    <row r="70" spans="1:9" hidden="1">
      <c r="A70" s="22" t="str">
        <f ca="1">OFFSET($AF$4,INT(ROWS($B$52:$B70)/3),1-COLUMNS(($A$4:$AF$4)))</f>
        <v>Tauranga Apt</v>
      </c>
      <c r="B70">
        <f ca="1">OFFSET($AF$4, INT(ROWS($B$52:$B70)/3), MOD(ROWS($B$52:$B70), 3)-1 + (COLUMNS(B70:$B70)-1)*2)</f>
        <v>-37.670483333333337</v>
      </c>
      <c r="C70">
        <f ca="1">OFFSET($AF$4, INT(ROWS($B$52:$B70)/3), MOD(ROWS($B$52:$B70), 3)-1 + (COLUMNS($B70:C70)-1)*2)</f>
        <v>176.19813333333335</v>
      </c>
      <c r="D70">
        <f ca="1">OFFSET($AF$4, INT(ROWS($B$52:$B70)/3), MOD(ROWS($B$52:$B70), 3)-1 + (COLUMNS($B70:D70)-1)*2)</f>
        <v>0</v>
      </c>
      <c r="E70">
        <f ca="1">OFFSET($AF$4, INT(ROWS($B$52:$B70)/3), MOD(ROWS($B$52:$B70), 3)-1 + (COLUMNS($B70:E70)-1)*2)</f>
        <v>0</v>
      </c>
      <c r="F70">
        <f ca="1">OFFSET($AF$4, INT(ROWS($B$52:$B70)/3), MOD(ROWS($B$52:$B70), 3)-1 + (COLUMNS($B70:F70)-1)*2)</f>
        <v>0</v>
      </c>
      <c r="G70">
        <f ca="1">OFFSET($AF$4, INT(ROWS($B$52:$B70)/3), MOD(ROWS($B$52:$B70), 3)-1 + (COLUMNS($B70:G70)-1)*2)</f>
        <v>0</v>
      </c>
      <c r="H70">
        <f ca="1">OFFSET($AF$4, INT(ROWS($B$52:$B70)/3), MOD(ROWS($B$52:$B70), 3)-1 + (COLUMNS($B70:H70)-1)*2)</f>
        <v>0</v>
      </c>
      <c r="I70">
        <f ca="1">OFFSET($AF$4, INT(ROWS($B$52:$B70)/3), MOD(ROWS($B$52:$B70), 3)-1 + (COLUMNS($B70:I70)-1)*2)</f>
        <v>0</v>
      </c>
    </row>
    <row r="71" spans="1:9" hidden="1">
      <c r="B71">
        <f ca="1">OFFSET($AF$4, INT(ROWS($B$52:$B71)/3), MOD(ROWS($B$52:$B71), 3)-1 + (COLUMNS(B71:$B71)-1)*2)</f>
        <v>-37.670483333333337</v>
      </c>
      <c r="C71">
        <f ca="1">OFFSET($AF$4, INT(ROWS($B$52:$B71)/3), MOD(ROWS($B$52:$B71), 3)-1 + (COLUMNS($B71:C71)-1)*2)</f>
        <v>176.19813333333335</v>
      </c>
      <c r="D71">
        <f ca="1">OFFSET($AF$4, INT(ROWS($B$52:$B71)/3), MOD(ROWS($B$52:$B71), 3)-1 + (COLUMNS($B71:D71)-1)*2)</f>
        <v>0</v>
      </c>
      <c r="E71">
        <f ca="1">OFFSET($AF$4, INT(ROWS($B$52:$B71)/3), MOD(ROWS($B$52:$B71), 3)-1 + (COLUMNS($B71:E71)-1)*2)</f>
        <v>0</v>
      </c>
      <c r="F71">
        <f ca="1">OFFSET($AF$4, INT(ROWS($B$52:$B71)/3), MOD(ROWS($B$52:$B71), 3)-1 + (COLUMNS($B71:F71)-1)*2)</f>
        <v>0</v>
      </c>
      <c r="G71">
        <f ca="1">OFFSET($AF$4, INT(ROWS($B$52:$B71)/3), MOD(ROWS($B$52:$B71), 3)-1 + (COLUMNS($B71:G71)-1)*2)</f>
        <v>0</v>
      </c>
      <c r="H71">
        <f ca="1">OFFSET($AF$4, INT(ROWS($B$52:$B71)/3), MOD(ROWS($B$52:$B71), 3)-1 + (COLUMNS($B71:H71)-1)*2)</f>
        <v>0</v>
      </c>
      <c r="I71">
        <f ca="1">OFFSET($AF$4, INT(ROWS($B$52:$B71)/3), MOD(ROWS($B$52:$B71), 3)-1 + (COLUMNS($B71:I71)-1)*2)</f>
        <v>0</v>
      </c>
    </row>
    <row r="72" spans="1:9" hidden="1"/>
    <row r="73" spans="1:9" hidden="1">
      <c r="A73" s="22" t="str">
        <f ca="1">OFFSET($AF$4,INT(ROWS($B$52:$B73)/3),1-COLUMNS(($A$4:$AF$4)))</f>
        <v>Slipper Is</v>
      </c>
      <c r="B73">
        <f ca="1">OFFSET($AF$4, INT(ROWS($B$52:$B73)/3), MOD(ROWS($B$52:$B73), 3)-1 + (COLUMNS(B73:$B73)-1)*2)</f>
        <v>-37.04846666666667</v>
      </c>
      <c r="C73">
        <f ca="1">OFFSET($AF$4, INT(ROWS($B$52:$B73)/3), MOD(ROWS($B$52:$B73), 3)-1 + (COLUMNS($B73:C73)-1)*2)</f>
        <v>175.95343333333332</v>
      </c>
      <c r="D73">
        <f ca="1">OFFSET($AF$4, INT(ROWS($B$52:$B73)/3), MOD(ROWS($B$52:$B73), 3)-1 + (COLUMNS($B73:D73)-1)*2)</f>
        <v>0</v>
      </c>
      <c r="E73">
        <f ca="1">OFFSET($AF$4, INT(ROWS($B$52:$B73)/3), MOD(ROWS($B$52:$B73), 3)-1 + (COLUMNS($B73:E73)-1)*2)</f>
        <v>0</v>
      </c>
      <c r="F73">
        <f ca="1">OFFSET($AF$4, INT(ROWS($B$52:$B73)/3), MOD(ROWS($B$52:$B73), 3)-1 + (COLUMNS($B73:F73)-1)*2)</f>
        <v>0</v>
      </c>
      <c r="G73">
        <f ca="1">OFFSET($AF$4, INT(ROWS($B$52:$B73)/3), MOD(ROWS($B$52:$B73), 3)-1 + (COLUMNS($B73:G73)-1)*2)</f>
        <v>0</v>
      </c>
      <c r="H73">
        <f ca="1">OFFSET($AF$4, INT(ROWS($B$52:$B73)/3), MOD(ROWS($B$52:$B73), 3)-1 + (COLUMNS($B73:H73)-1)*2)</f>
        <v>0</v>
      </c>
      <c r="I73">
        <f ca="1">OFFSET($AF$4, INT(ROWS($B$52:$B73)/3), MOD(ROWS($B$52:$B73), 3)-1 + (COLUMNS($B73:I73)-1)*2)</f>
        <v>0</v>
      </c>
    </row>
    <row r="74" spans="1:9" hidden="1">
      <c r="B74">
        <f ca="1">OFFSET($AF$4, INT(ROWS($B$52:$B74)/3), MOD(ROWS($B$52:$B74), 3)-1 + (COLUMNS(B74:$B74)-1)*2)</f>
        <v>-37.04846666666667</v>
      </c>
      <c r="C74">
        <f ca="1">OFFSET($AF$4, INT(ROWS($B$52:$B74)/3), MOD(ROWS($B$52:$B74), 3)-1 + (COLUMNS($B74:C74)-1)*2)</f>
        <v>175.95343333333332</v>
      </c>
      <c r="D74">
        <f ca="1">OFFSET($AF$4, INT(ROWS($B$52:$B74)/3), MOD(ROWS($B$52:$B74), 3)-1 + (COLUMNS($B74:D74)-1)*2)</f>
        <v>0</v>
      </c>
      <c r="E74">
        <f ca="1">OFFSET($AF$4, INT(ROWS($B$52:$B74)/3), MOD(ROWS($B$52:$B74), 3)-1 + (COLUMNS($B74:E74)-1)*2)</f>
        <v>0</v>
      </c>
      <c r="F74">
        <f ca="1">OFFSET($AF$4, INT(ROWS($B$52:$B74)/3), MOD(ROWS($B$52:$B74), 3)-1 + (COLUMNS($B74:F74)-1)*2)</f>
        <v>0</v>
      </c>
      <c r="G74">
        <f ca="1">OFFSET($AF$4, INT(ROWS($B$52:$B74)/3), MOD(ROWS($B$52:$B74), 3)-1 + (COLUMNS($B74:G74)-1)*2)</f>
        <v>0</v>
      </c>
      <c r="H74">
        <f ca="1">OFFSET($AF$4, INT(ROWS($B$52:$B74)/3), MOD(ROWS($B$52:$B74), 3)-1 + (COLUMNS($B74:H74)-1)*2)</f>
        <v>0</v>
      </c>
      <c r="I74">
        <f ca="1">OFFSET($AF$4, INT(ROWS($B$52:$B74)/3), MOD(ROWS($B$52:$B74), 3)-1 + (COLUMNS($B74:I74)-1)*2)</f>
        <v>0</v>
      </c>
    </row>
    <row r="75" spans="1:9" hidden="1"/>
    <row r="76" spans="1:9" hidden="1">
      <c r="A76" s="22" t="str">
        <f ca="1">OFFSET($AF$4,INT(ROWS($B$52:$B76)/3),1-COLUMNS(($A$4:$AF$4)))</f>
        <v>Tiritiri Lt</v>
      </c>
      <c r="B76">
        <f ca="1">OFFSET($AF$4, INT(ROWS($B$52:$B76)/3), MOD(ROWS($B$52:$B76), 3)-1 + (COLUMNS(B76:$B76)-1)*2)</f>
        <v>-36.605766666666668</v>
      </c>
      <c r="C76">
        <f ca="1">OFFSET($AF$4, INT(ROWS($B$52:$B76)/3), MOD(ROWS($B$52:$B76), 3)-1 + (COLUMNS($B76:C76)-1)*2)</f>
        <v>174.89744999999999</v>
      </c>
      <c r="D76">
        <f ca="1">OFFSET($AF$4, INT(ROWS($B$52:$B76)/3), MOD(ROWS($B$52:$B76), 3)-1 + (COLUMNS($B76:D76)-1)*2)</f>
        <v>0</v>
      </c>
      <c r="E76">
        <f ca="1">OFFSET($AF$4, INT(ROWS($B$52:$B76)/3), MOD(ROWS($B$52:$B76), 3)-1 + (COLUMNS($B76:E76)-1)*2)</f>
        <v>0</v>
      </c>
      <c r="F76">
        <f ca="1">OFFSET($AF$4, INT(ROWS($B$52:$B76)/3), MOD(ROWS($B$52:$B76), 3)-1 + (COLUMNS($B76:F76)-1)*2)</f>
        <v>0</v>
      </c>
      <c r="G76">
        <f ca="1">OFFSET($AF$4, INT(ROWS($B$52:$B76)/3), MOD(ROWS($B$52:$B76), 3)-1 + (COLUMNS($B76:G76)-1)*2)</f>
        <v>0</v>
      </c>
      <c r="H76">
        <f ca="1">OFFSET($AF$4, INT(ROWS($B$52:$B76)/3), MOD(ROWS($B$52:$B76), 3)-1 + (COLUMNS($B76:H76)-1)*2)</f>
        <v>0</v>
      </c>
      <c r="I76">
        <f ca="1">OFFSET($AF$4, INT(ROWS($B$52:$B76)/3), MOD(ROWS($B$52:$B76), 3)-1 + (COLUMNS($B76:I76)-1)*2)</f>
        <v>0</v>
      </c>
    </row>
    <row r="77" spans="1:9" hidden="1">
      <c r="B77">
        <f ca="1">OFFSET($AF$4, INT(ROWS($B$52:$B77)/3), MOD(ROWS($B$52:$B77), 3)-1 + (COLUMNS(B77:$B77)-1)*2)</f>
        <v>-36.605766666666668</v>
      </c>
      <c r="C77">
        <f ca="1">OFFSET($AF$4, INT(ROWS($B$52:$B77)/3), MOD(ROWS($B$52:$B77), 3)-1 + (COLUMNS($B77:C77)-1)*2)</f>
        <v>174.89744999999999</v>
      </c>
      <c r="D77">
        <f ca="1">OFFSET($AF$4, INT(ROWS($B$52:$B77)/3), MOD(ROWS($B$52:$B77), 3)-1 + (COLUMNS($B77:D77)-1)*2)</f>
        <v>0</v>
      </c>
      <c r="E77">
        <f ca="1">OFFSET($AF$4, INT(ROWS($B$52:$B77)/3), MOD(ROWS($B$52:$B77), 3)-1 + (COLUMNS($B77:E77)-1)*2)</f>
        <v>0</v>
      </c>
      <c r="F77">
        <f ca="1">OFFSET($AF$4, INT(ROWS($B$52:$B77)/3), MOD(ROWS($B$52:$B77), 3)-1 + (COLUMNS($B77:F77)-1)*2)</f>
        <v>0</v>
      </c>
      <c r="G77">
        <f ca="1">OFFSET($AF$4, INT(ROWS($B$52:$B77)/3), MOD(ROWS($B$52:$B77), 3)-1 + (COLUMNS($B77:G77)-1)*2)</f>
        <v>0</v>
      </c>
      <c r="H77">
        <f ca="1">OFFSET($AF$4, INT(ROWS($B$52:$B77)/3), MOD(ROWS($B$52:$B77), 3)-1 + (COLUMNS($B77:H77)-1)*2)</f>
        <v>0</v>
      </c>
      <c r="I77">
        <f ca="1">OFFSET($AF$4, INT(ROWS($B$52:$B77)/3), MOD(ROWS($B$52:$B77), 3)-1 + (COLUMNS($B77:I77)-1)*2)</f>
        <v>0</v>
      </c>
    </row>
    <row r="78" spans="1:9" hidden="1"/>
    <row r="79" spans="1:9" hidden="1">
      <c r="A79" s="22" t="str">
        <f ca="1">OFFSET($AF$4,INT(ROWS($B$52:$B79)/3),1-COLUMNS(($A$4:$AF$4)))</f>
        <v>Whangaparaoa</v>
      </c>
      <c r="B79">
        <f ca="1">OFFSET($AF$4, INT(ROWS($B$52:$B79)/3), MOD(ROWS($B$52:$B79), 3)-1 + (COLUMNS(B79:$B79)-1)*2)</f>
        <v>-36.600383333333333</v>
      </c>
      <c r="C79">
        <f ca="1">OFFSET($AF$4, INT(ROWS($B$52:$B79)/3), MOD(ROWS($B$52:$B79), 3)-1 + (COLUMNS($B79:C79)-1)*2)</f>
        <v>174.83221666666665</v>
      </c>
      <c r="D79">
        <f ca="1">OFFSET($AF$4, INT(ROWS($B$52:$B79)/3), MOD(ROWS($B$52:$B79), 3)-1 + (COLUMNS($B79:D79)-1)*2)</f>
        <v>0</v>
      </c>
      <c r="E79">
        <f ca="1">OFFSET($AF$4, INT(ROWS($B$52:$B79)/3), MOD(ROWS($B$52:$B79), 3)-1 + (COLUMNS($B79:E79)-1)*2)</f>
        <v>0</v>
      </c>
      <c r="F79">
        <f ca="1">OFFSET($AF$4, INT(ROWS($B$52:$B79)/3), MOD(ROWS($B$52:$B79), 3)-1 + (COLUMNS($B79:F79)-1)*2)</f>
        <v>0</v>
      </c>
      <c r="G79">
        <f ca="1">OFFSET($AF$4, INT(ROWS($B$52:$B79)/3), MOD(ROWS($B$52:$B79), 3)-1 + (COLUMNS($B79:G79)-1)*2)</f>
        <v>0</v>
      </c>
      <c r="H79">
        <f ca="1">OFFSET($AF$4, INT(ROWS($B$52:$B79)/3), MOD(ROWS($B$52:$B79), 3)-1 + (COLUMNS($B79:H79)-1)*2)</f>
        <v>0</v>
      </c>
      <c r="I79">
        <f ca="1">OFFSET($AF$4, INT(ROWS($B$52:$B79)/3), MOD(ROWS($B$52:$B79), 3)-1 + (COLUMNS($B79:I79)-1)*2)</f>
        <v>0</v>
      </c>
    </row>
    <row r="80" spans="1:9" hidden="1">
      <c r="B80">
        <f ca="1">OFFSET($AF$4, INT(ROWS($B$52:$B80)/3), MOD(ROWS($B$52:$B80), 3)-1 + (COLUMNS(B80:$B80)-1)*2)</f>
        <v>-36.600383333333333</v>
      </c>
      <c r="C80">
        <f ca="1">OFFSET($AF$4, INT(ROWS($B$52:$B80)/3), MOD(ROWS($B$52:$B80), 3)-1 + (COLUMNS($B80:C80)-1)*2)</f>
        <v>174.83221666666665</v>
      </c>
      <c r="D80">
        <f ca="1">OFFSET($AF$4, INT(ROWS($B$52:$B80)/3), MOD(ROWS($B$52:$B80), 3)-1 + (COLUMNS($B80:D80)-1)*2)</f>
        <v>0</v>
      </c>
      <c r="E80">
        <f ca="1">OFFSET($AF$4, INT(ROWS($B$52:$B80)/3), MOD(ROWS($B$52:$B80), 3)-1 + (COLUMNS($B80:E80)-1)*2)</f>
        <v>0</v>
      </c>
      <c r="F80">
        <f ca="1">OFFSET($AF$4, INT(ROWS($B$52:$B80)/3), MOD(ROWS($B$52:$B80), 3)-1 + (COLUMNS($B80:F80)-1)*2)</f>
        <v>0</v>
      </c>
      <c r="G80">
        <f ca="1">OFFSET($AF$4, INT(ROWS($B$52:$B80)/3), MOD(ROWS($B$52:$B80), 3)-1 + (COLUMNS($B80:G80)-1)*2)</f>
        <v>0</v>
      </c>
      <c r="H80">
        <f ca="1">OFFSET($AF$4, INT(ROWS($B$52:$B80)/3), MOD(ROWS($B$52:$B80), 3)-1 + (COLUMNS($B80:H80)-1)*2)</f>
        <v>0</v>
      </c>
      <c r="I80">
        <f ca="1">OFFSET($AF$4, INT(ROWS($B$52:$B80)/3), MOD(ROWS($B$52:$B80), 3)-1 + (COLUMNS($B80:I80)-1)*2)</f>
        <v>0</v>
      </c>
    </row>
    <row r="81" spans="1:9" hidden="1"/>
    <row r="82" spans="1:9" hidden="1">
      <c r="A82" s="22" t="str">
        <f ca="1">OFFSET($AF$4,INT(ROWS($B$52:$B82)/3),1-COLUMNS(($A$4:$AF$4)))</f>
        <v>Mokohinau</v>
      </c>
      <c r="B82">
        <f ca="1">OFFSET($AF$4, INT(ROWS($B$52:$B82)/3), MOD(ROWS($B$52:$B82), 3)-1 + (COLUMNS(B82:$B82)-1)*2)</f>
        <v>-35.906066666666668</v>
      </c>
      <c r="C82">
        <f ca="1">OFFSET($AF$4, INT(ROWS($B$52:$B82)/3), MOD(ROWS($B$52:$B82), 3)-1 + (COLUMNS($B82:C82)-1)*2)</f>
        <v>175.11468333333335</v>
      </c>
      <c r="D82">
        <f ca="1">OFFSET($AF$4, INT(ROWS($B$52:$B82)/3), MOD(ROWS($B$52:$B82), 3)-1 + (COLUMNS($B82:D82)-1)*2)</f>
        <v>0</v>
      </c>
      <c r="E82">
        <f ca="1">OFFSET($AF$4, INT(ROWS($B$52:$B82)/3), MOD(ROWS($B$52:$B82), 3)-1 + (COLUMNS($B82:E82)-1)*2)</f>
        <v>0</v>
      </c>
      <c r="F82">
        <f ca="1">OFFSET($AF$4, INT(ROWS($B$52:$B82)/3), MOD(ROWS($B$52:$B82), 3)-1 + (COLUMNS($B82:F82)-1)*2)</f>
        <v>0</v>
      </c>
      <c r="G82">
        <f ca="1">OFFSET($AF$4, INT(ROWS($B$52:$B82)/3), MOD(ROWS($B$52:$B82), 3)-1 + (COLUMNS($B82:G82)-1)*2)</f>
        <v>0</v>
      </c>
      <c r="H82">
        <f ca="1">OFFSET($AF$4, INT(ROWS($B$52:$B82)/3), MOD(ROWS($B$52:$B82), 3)-1 + (COLUMNS($B82:H82)-1)*2)</f>
        <v>0</v>
      </c>
      <c r="I82">
        <f ca="1">OFFSET($AF$4, INT(ROWS($B$52:$B82)/3), MOD(ROWS($B$52:$B82), 3)-1 + (COLUMNS($B82:I82)-1)*2)</f>
        <v>0</v>
      </c>
    </row>
    <row r="83" spans="1:9" hidden="1">
      <c r="B83">
        <f ca="1">OFFSET($AF$4, INT(ROWS($B$52:$B83)/3), MOD(ROWS($B$52:$B83), 3)-1 + (COLUMNS(B83:$B83)-1)*2)</f>
        <v>-35.906066666666668</v>
      </c>
      <c r="C83">
        <f ca="1">OFFSET($AF$4, INT(ROWS($B$52:$B83)/3), MOD(ROWS($B$52:$B83), 3)-1 + (COLUMNS($B83:C83)-1)*2)</f>
        <v>175.11468333333335</v>
      </c>
      <c r="D83">
        <f ca="1">OFFSET($AF$4, INT(ROWS($B$52:$B83)/3), MOD(ROWS($B$52:$B83), 3)-1 + (COLUMNS($B83:D83)-1)*2)</f>
        <v>0</v>
      </c>
      <c r="E83">
        <f ca="1">OFFSET($AF$4, INT(ROWS($B$52:$B83)/3), MOD(ROWS($B$52:$B83), 3)-1 + (COLUMNS($B83:E83)-1)*2)</f>
        <v>0</v>
      </c>
      <c r="F83">
        <f ca="1">OFFSET($AF$4, INT(ROWS($B$52:$B83)/3), MOD(ROWS($B$52:$B83), 3)-1 + (COLUMNS($B83:F83)-1)*2)</f>
        <v>0</v>
      </c>
      <c r="G83">
        <f ca="1">OFFSET($AF$4, INT(ROWS($B$52:$B83)/3), MOD(ROWS($B$52:$B83), 3)-1 + (COLUMNS($B83:G83)-1)*2)</f>
        <v>0</v>
      </c>
      <c r="H83">
        <f ca="1">OFFSET($AF$4, INT(ROWS($B$52:$B83)/3), MOD(ROWS($B$52:$B83), 3)-1 + (COLUMNS($B83:H83)-1)*2)</f>
        <v>0</v>
      </c>
      <c r="I83">
        <f ca="1">OFFSET($AF$4, INT(ROWS($B$52:$B83)/3), MOD(ROWS($B$52:$B83), 3)-1 + (COLUMNS($B83:I83)-1)*2)</f>
        <v>0</v>
      </c>
    </row>
    <row r="84" spans="1:9" hidden="1"/>
    <row r="85" spans="1:9" hidden="1">
      <c r="A85" s="22" t="str">
        <f ca="1">OFFSET($AF$4,INT(ROWS($B$52:$B85)/3),1-COLUMNS(($A$4:$AF$4)))</f>
        <v>Purerua</v>
      </c>
      <c r="B85">
        <f ca="1">OFFSET($AF$4, INT(ROWS($B$52:$B85)/3), MOD(ROWS($B$52:$B85), 3)-1 + (COLUMNS(B85:$B85)-1)*2)</f>
        <v>-35.159716666666668</v>
      </c>
      <c r="C85">
        <f ca="1">OFFSET($AF$4, INT(ROWS($B$52:$B85)/3), MOD(ROWS($B$52:$B85), 3)-1 + (COLUMNS($B85:C85)-1)*2)</f>
        <v>174.12379999999999</v>
      </c>
      <c r="D85">
        <f ca="1">OFFSET($AF$4, INT(ROWS($B$52:$B85)/3), MOD(ROWS($B$52:$B85), 3)-1 + (COLUMNS($B85:D85)-1)*2)</f>
        <v>0</v>
      </c>
      <c r="E85">
        <f ca="1">OFFSET($AF$4, INT(ROWS($B$52:$B85)/3), MOD(ROWS($B$52:$B85), 3)-1 + (COLUMNS($B85:E85)-1)*2)</f>
        <v>0</v>
      </c>
      <c r="F85">
        <f ca="1">OFFSET($AF$4, INT(ROWS($B$52:$B85)/3), MOD(ROWS($B$52:$B85), 3)-1 + (COLUMNS($B85:F85)-1)*2)</f>
        <v>0</v>
      </c>
      <c r="G85">
        <f ca="1">OFFSET($AF$4, INT(ROWS($B$52:$B85)/3), MOD(ROWS($B$52:$B85), 3)-1 + (COLUMNS($B85:G85)-1)*2)</f>
        <v>0</v>
      </c>
      <c r="H85">
        <f ca="1">OFFSET($AF$4, INT(ROWS($B$52:$B85)/3), MOD(ROWS($B$52:$B85), 3)-1 + (COLUMNS($B85:H85)-1)*2)</f>
        <v>0</v>
      </c>
      <c r="I85">
        <f ca="1">OFFSET($AF$4, INT(ROWS($B$52:$B85)/3), MOD(ROWS($B$52:$B85), 3)-1 + (COLUMNS($B85:I85)-1)*2)</f>
        <v>0</v>
      </c>
    </row>
    <row r="86" spans="1:9" hidden="1">
      <c r="B86">
        <f ca="1">OFFSET($AF$4, INT(ROWS($B$52:$B86)/3), MOD(ROWS($B$52:$B86), 3)-1 + (COLUMNS(B86:$B86)-1)*2)</f>
        <v>-35.159716666666668</v>
      </c>
      <c r="C86">
        <f ca="1">OFFSET($AF$4, INT(ROWS($B$52:$B86)/3), MOD(ROWS($B$52:$B86), 3)-1 + (COLUMNS($B86:C86)-1)*2)</f>
        <v>174.12379999999999</v>
      </c>
      <c r="D86">
        <f ca="1">OFFSET($AF$4, INT(ROWS($B$52:$B86)/3), MOD(ROWS($B$52:$B86), 3)-1 + (COLUMNS($B86:D86)-1)*2)</f>
        <v>0</v>
      </c>
      <c r="E86">
        <f ca="1">OFFSET($AF$4, INT(ROWS($B$52:$B86)/3), MOD(ROWS($B$52:$B86), 3)-1 + (COLUMNS($B86:E86)-1)*2)</f>
        <v>0</v>
      </c>
      <c r="F86">
        <f ca="1">OFFSET($AF$4, INT(ROWS($B$52:$B86)/3), MOD(ROWS($B$52:$B86), 3)-1 + (COLUMNS($B86:F86)-1)*2)</f>
        <v>0</v>
      </c>
      <c r="G86">
        <f ca="1">OFFSET($AF$4, INT(ROWS($B$52:$B86)/3), MOD(ROWS($B$52:$B86), 3)-1 + (COLUMNS($B86:G86)-1)*2)</f>
        <v>0</v>
      </c>
      <c r="H86">
        <f ca="1">OFFSET($AF$4, INT(ROWS($B$52:$B86)/3), MOD(ROWS($B$52:$B86), 3)-1 + (COLUMNS($B86:H86)-1)*2)</f>
        <v>0</v>
      </c>
      <c r="I86">
        <f ca="1">OFFSET($AF$4, INT(ROWS($B$52:$B86)/3), MOD(ROWS($B$52:$B86), 3)-1 + (COLUMNS($B86:I86)-1)*2)</f>
        <v>0</v>
      </c>
    </row>
    <row r="87" spans="1:9" hidden="1"/>
    <row r="88" spans="1:9" hidden="1">
      <c r="A88" s="22" t="str">
        <f ca="1">OFFSET($AF$4,INT(ROWS($B$52:$B88)/3),1-COLUMNS(($A$4:$AF$4)))</f>
        <v>Reinga Cp</v>
      </c>
      <c r="B88">
        <f ca="1">OFFSET($AF$4, INT(ROWS($B$52:$B88)/3), MOD(ROWS($B$52:$B88), 3)-1 + (COLUMNS(B88:$B88)-1)*2)</f>
        <v>-34.427033333333334</v>
      </c>
      <c r="C88">
        <f ca="1">OFFSET($AF$4, INT(ROWS($B$52:$B88)/3), MOD(ROWS($B$52:$B88), 3)-1 + (COLUMNS($B88:C88)-1)*2)</f>
        <v>172.67726666666667</v>
      </c>
      <c r="D88">
        <f ca="1">OFFSET($AF$4, INT(ROWS($B$52:$B88)/3), MOD(ROWS($B$52:$B88), 3)-1 + (COLUMNS($B88:D88)-1)*2)</f>
        <v>0</v>
      </c>
      <c r="E88">
        <f ca="1">OFFSET($AF$4, INT(ROWS($B$52:$B88)/3), MOD(ROWS($B$52:$B88), 3)-1 + (COLUMNS($B88:E88)-1)*2)</f>
        <v>0</v>
      </c>
      <c r="F88">
        <f ca="1">OFFSET($AF$4, INT(ROWS($B$52:$B88)/3), MOD(ROWS($B$52:$B88), 3)-1 + (COLUMNS($B88:F88)-1)*2)</f>
        <v>0</v>
      </c>
      <c r="G88">
        <f ca="1">OFFSET($AF$4, INT(ROWS($B$52:$B88)/3), MOD(ROWS($B$52:$B88), 3)-1 + (COLUMNS($B88:G88)-1)*2)</f>
        <v>0</v>
      </c>
      <c r="H88">
        <f ca="1">OFFSET($AF$4, INT(ROWS($B$52:$B88)/3), MOD(ROWS($B$52:$B88), 3)-1 + (COLUMNS($B88:H88)-1)*2)</f>
        <v>0</v>
      </c>
      <c r="I88">
        <f ca="1">OFFSET($AF$4, INT(ROWS($B$52:$B88)/3), MOD(ROWS($B$52:$B88), 3)-1 + (COLUMNS($B88:I88)-1)*2)</f>
        <v>0</v>
      </c>
    </row>
    <row r="89" spans="1:9" hidden="1">
      <c r="B89">
        <f ca="1">OFFSET($AF$4, INT(ROWS($B$52:$B89)/3), MOD(ROWS($B$52:$B89), 3)-1 + (COLUMNS(B89:$B89)-1)*2)</f>
        <v>-34.427033333333334</v>
      </c>
      <c r="C89">
        <f ca="1">OFFSET($AF$4, INT(ROWS($B$52:$B89)/3), MOD(ROWS($B$52:$B89), 3)-1 + (COLUMNS($B89:C89)-1)*2)</f>
        <v>172.67726666666667</v>
      </c>
      <c r="D89">
        <f ca="1">OFFSET($AF$4, INT(ROWS($B$52:$B89)/3), MOD(ROWS($B$52:$B89), 3)-1 + (COLUMNS($B89:D89)-1)*2)</f>
        <v>0</v>
      </c>
      <c r="E89">
        <f ca="1">OFFSET($AF$4, INT(ROWS($B$52:$B89)/3), MOD(ROWS($B$52:$B89), 3)-1 + (COLUMNS($B89:E89)-1)*2)</f>
        <v>0</v>
      </c>
      <c r="F89">
        <f ca="1">OFFSET($AF$4, INT(ROWS($B$52:$B89)/3), MOD(ROWS($B$52:$B89), 3)-1 + (COLUMNS($B89:F89)-1)*2)</f>
        <v>0</v>
      </c>
      <c r="G89">
        <f ca="1">OFFSET($AF$4, INT(ROWS($B$52:$B89)/3), MOD(ROWS($B$52:$B89), 3)-1 + (COLUMNS($B89:G89)-1)*2)</f>
        <v>0</v>
      </c>
      <c r="H89">
        <f ca="1">OFFSET($AF$4, INT(ROWS($B$52:$B89)/3), MOD(ROWS($B$52:$B89), 3)-1 + (COLUMNS($B89:H89)-1)*2)</f>
        <v>0</v>
      </c>
      <c r="I89">
        <f ca="1">OFFSET($AF$4, INT(ROWS($B$52:$B89)/3), MOD(ROWS($B$52:$B89), 3)-1 + (COLUMNS($B89:I89)-1)*2)</f>
        <v>0</v>
      </c>
    </row>
    <row r="90" spans="1:9" hidden="1"/>
    <row r="91" spans="1:9" hidden="1">
      <c r="A91" s="22" t="str">
        <f ca="1">OFFSET($AF$4,INT(ROWS($B$52:$B91)/3),1-COLUMNS(($A$4:$AF$4)))</f>
        <v>Auckland Apt</v>
      </c>
      <c r="B91">
        <f ca="1">OFFSET($AF$4, INT(ROWS($B$52:$B91)/3), MOD(ROWS($B$52:$B91), 3)-1 + (COLUMNS(B91:$B91)-1)*2)</f>
        <v>-37.00633333333333</v>
      </c>
      <c r="C91">
        <f ca="1">OFFSET($AF$4, INT(ROWS($B$52:$B91)/3), MOD(ROWS($B$52:$B91), 3)-1 + (COLUMNS($B91:C91)-1)*2)</f>
        <v>174.78905</v>
      </c>
      <c r="D91">
        <f ca="1">OFFSET($AF$4, INT(ROWS($B$52:$B91)/3), MOD(ROWS($B$52:$B91), 3)-1 + (COLUMNS($B91:D91)-1)*2)</f>
        <v>0</v>
      </c>
      <c r="E91">
        <f ca="1">OFFSET($AF$4, INT(ROWS($B$52:$B91)/3), MOD(ROWS($B$52:$B91), 3)-1 + (COLUMNS($B91:E91)-1)*2)</f>
        <v>0</v>
      </c>
      <c r="F91">
        <f ca="1">OFFSET($AF$4, INT(ROWS($B$52:$B91)/3), MOD(ROWS($B$52:$B91), 3)-1 + (COLUMNS($B91:F91)-1)*2)</f>
        <v>0</v>
      </c>
      <c r="G91">
        <f ca="1">OFFSET($AF$4, INT(ROWS($B$52:$B91)/3), MOD(ROWS($B$52:$B91), 3)-1 + (COLUMNS($B91:G91)-1)*2)</f>
        <v>0</v>
      </c>
      <c r="H91">
        <f ca="1">OFFSET($AF$4, INT(ROWS($B$52:$B91)/3), MOD(ROWS($B$52:$B91), 3)-1 + (COLUMNS($B91:H91)-1)*2)</f>
        <v>0</v>
      </c>
      <c r="I91">
        <f ca="1">OFFSET($AF$4, INT(ROWS($B$52:$B91)/3), MOD(ROWS($B$52:$B91), 3)-1 + (COLUMNS($B91:I91)-1)*2)</f>
        <v>0</v>
      </c>
    </row>
    <row r="92" spans="1:9" hidden="1">
      <c r="B92">
        <f ca="1">OFFSET($AF$4, INT(ROWS($B$52:$B92)/3), MOD(ROWS($B$52:$B92), 3)-1 + (COLUMNS(B92:$B92)-1)*2)</f>
        <v>-37.00633333333333</v>
      </c>
      <c r="C92">
        <f ca="1">OFFSET($AF$4, INT(ROWS($B$52:$B92)/3), MOD(ROWS($B$52:$B92), 3)-1 + (COLUMNS($B92:C92)-1)*2)</f>
        <v>174.78905</v>
      </c>
      <c r="D92">
        <f ca="1">OFFSET($AF$4, INT(ROWS($B$52:$B92)/3), MOD(ROWS($B$52:$B92), 3)-1 + (COLUMNS($B92:D92)-1)*2)</f>
        <v>0</v>
      </c>
      <c r="E92">
        <f ca="1">OFFSET($AF$4, INT(ROWS($B$52:$B92)/3), MOD(ROWS($B$52:$B92), 3)-1 + (COLUMNS($B92:E92)-1)*2)</f>
        <v>0</v>
      </c>
      <c r="F92">
        <f ca="1">OFFSET($AF$4, INT(ROWS($B$52:$B92)/3), MOD(ROWS($B$52:$B92), 3)-1 + (COLUMNS($B92:F92)-1)*2)</f>
        <v>0</v>
      </c>
      <c r="G92">
        <f ca="1">OFFSET($AF$4, INT(ROWS($B$52:$B92)/3), MOD(ROWS($B$52:$B92), 3)-1 + (COLUMNS($B92:G92)-1)*2)</f>
        <v>0</v>
      </c>
      <c r="H92">
        <f ca="1">OFFSET($AF$4, INT(ROWS($B$52:$B92)/3), MOD(ROWS($B$52:$B92), 3)-1 + (COLUMNS($B92:H92)-1)*2)</f>
        <v>0</v>
      </c>
      <c r="I92">
        <f ca="1">OFFSET($AF$4, INT(ROWS($B$52:$B92)/3), MOD(ROWS($B$52:$B92), 3)-1 + (COLUMNS($B92:I92)-1)*2)</f>
        <v>0</v>
      </c>
    </row>
    <row r="93" spans="1:9" hidden="1"/>
    <row r="94" spans="1:9" hidden="1">
      <c r="A94" s="22" t="str">
        <f ca="1">OFFSET($AF$4,INT(ROWS($B$52:$B94)/3),1-COLUMNS(($A$4:$AF$4)))</f>
        <v>Manakau Hd</v>
      </c>
      <c r="B94">
        <f ca="1">OFFSET($AF$4, INT(ROWS($B$52:$B94)/3), MOD(ROWS($B$52:$B94), 3)-1 + (COLUMNS(B94:$B94)-1)*2)</f>
        <v>-37.050366666666669</v>
      </c>
      <c r="C94">
        <f ca="1">OFFSET($AF$4, INT(ROWS($B$52:$B94)/3), MOD(ROWS($B$52:$B94), 3)-1 + (COLUMNS($B94:C94)-1)*2)</f>
        <v>174.50306666666665</v>
      </c>
      <c r="D94">
        <f ca="1">OFFSET($AF$4, INT(ROWS($B$52:$B94)/3), MOD(ROWS($B$52:$B94), 3)-1 + (COLUMNS($B94:D94)-1)*2)</f>
        <v>0</v>
      </c>
      <c r="E94">
        <f ca="1">OFFSET($AF$4, INT(ROWS($B$52:$B94)/3), MOD(ROWS($B$52:$B94), 3)-1 + (COLUMNS($B94:E94)-1)*2)</f>
        <v>0</v>
      </c>
      <c r="F94">
        <f ca="1">OFFSET($AF$4, INT(ROWS($B$52:$B94)/3), MOD(ROWS($B$52:$B94), 3)-1 + (COLUMNS($B94:F94)-1)*2)</f>
        <v>0</v>
      </c>
      <c r="G94">
        <f ca="1">OFFSET($AF$4, INT(ROWS($B$52:$B94)/3), MOD(ROWS($B$52:$B94), 3)-1 + (COLUMNS($B94:G94)-1)*2)</f>
        <v>0</v>
      </c>
      <c r="H94">
        <f ca="1">OFFSET($AF$4, INT(ROWS($B$52:$B94)/3), MOD(ROWS($B$52:$B94), 3)-1 + (COLUMNS($B94:H94)-1)*2)</f>
        <v>0</v>
      </c>
      <c r="I94">
        <f ca="1">OFFSET($AF$4, INT(ROWS($B$52:$B94)/3), MOD(ROWS($B$52:$B94), 3)-1 + (COLUMNS($B94:I94)-1)*2)</f>
        <v>0</v>
      </c>
    </row>
    <row r="95" spans="1:9" hidden="1">
      <c r="B95">
        <f ca="1">OFFSET($AF$4, INT(ROWS($B$52:$B95)/3), MOD(ROWS($B$52:$B95), 3)-1 + (COLUMNS(B95:$B95)-1)*2)</f>
        <v>-37.050366666666669</v>
      </c>
      <c r="C95">
        <f ca="1">OFFSET($AF$4, INT(ROWS($B$52:$B95)/3), MOD(ROWS($B$52:$B95), 3)-1 + (COLUMNS($B95:C95)-1)*2)</f>
        <v>174.50306666666665</v>
      </c>
      <c r="D95">
        <f ca="1">OFFSET($AF$4, INT(ROWS($B$52:$B95)/3), MOD(ROWS($B$52:$B95), 3)-1 + (COLUMNS($B95:D95)-1)*2)</f>
        <v>0</v>
      </c>
      <c r="E95">
        <f ca="1">OFFSET($AF$4, INT(ROWS($B$52:$B95)/3), MOD(ROWS($B$52:$B95), 3)-1 + (COLUMNS($B95:E95)-1)*2)</f>
        <v>0</v>
      </c>
      <c r="F95">
        <f ca="1">OFFSET($AF$4, INT(ROWS($B$52:$B95)/3), MOD(ROWS($B$52:$B95), 3)-1 + (COLUMNS($B95:F95)-1)*2)</f>
        <v>0</v>
      </c>
      <c r="G95">
        <f ca="1">OFFSET($AF$4, INT(ROWS($B$52:$B95)/3), MOD(ROWS($B$52:$B95), 3)-1 + (COLUMNS($B95:G95)-1)*2)</f>
        <v>0</v>
      </c>
      <c r="H95">
        <f ca="1">OFFSET($AF$4, INT(ROWS($B$52:$B95)/3), MOD(ROWS($B$52:$B95), 3)-1 + (COLUMNS($B95:H95)-1)*2)</f>
        <v>0</v>
      </c>
      <c r="I95">
        <f ca="1">OFFSET($AF$4, INT(ROWS($B$52:$B95)/3), MOD(ROWS($B$52:$B95), 3)-1 + (COLUMNS($B95:I95)-1)*2)</f>
        <v>0</v>
      </c>
    </row>
    <row r="96" spans="1:9" hidden="1"/>
    <row r="97" spans="1:9" hidden="1">
      <c r="A97" s="22" t="str">
        <f ca="1">OFFSET($AF$4,INT(ROWS($B$52:$B97)/3),1-COLUMNS(($A$4:$AF$4)))</f>
        <v>Taharoa Pt</v>
      </c>
      <c r="B97">
        <f ca="1">OFFSET($AF$4, INT(ROWS($B$52:$B97)/3), MOD(ROWS($B$52:$B97), 3)-1 + (COLUMNS(B97:$B97)-1)*2)</f>
        <v>-38.166499999999999</v>
      </c>
      <c r="C97">
        <f ca="1">OFFSET($AF$4, INT(ROWS($B$52:$B97)/3), MOD(ROWS($B$52:$B97), 3)-1 + (COLUMNS($B97:C97)-1)*2)</f>
        <v>174.70733333333334</v>
      </c>
      <c r="D97">
        <f ca="1">OFFSET($AF$4, INT(ROWS($B$52:$B97)/3), MOD(ROWS($B$52:$B97), 3)-1 + (COLUMNS($B97:D97)-1)*2)</f>
        <v>0</v>
      </c>
      <c r="E97">
        <f ca="1">OFFSET($AF$4, INT(ROWS($B$52:$B97)/3), MOD(ROWS($B$52:$B97), 3)-1 + (COLUMNS($B97:E97)-1)*2)</f>
        <v>0</v>
      </c>
      <c r="F97">
        <f ca="1">OFFSET($AF$4, INT(ROWS($B$52:$B97)/3), MOD(ROWS($B$52:$B97), 3)-1 + (COLUMNS($B97:F97)-1)*2)</f>
        <v>0</v>
      </c>
      <c r="G97">
        <f ca="1">OFFSET($AF$4, INT(ROWS($B$52:$B97)/3), MOD(ROWS($B$52:$B97), 3)-1 + (COLUMNS($B97:G97)-1)*2)</f>
        <v>0</v>
      </c>
      <c r="H97">
        <f ca="1">OFFSET($AF$4, INT(ROWS($B$52:$B97)/3), MOD(ROWS($B$52:$B97), 3)-1 + (COLUMNS($B97:H97)-1)*2)</f>
        <v>0</v>
      </c>
      <c r="I97">
        <f ca="1">OFFSET($AF$4, INT(ROWS($B$52:$B97)/3), MOD(ROWS($B$52:$B97), 3)-1 + (COLUMNS($B97:I97)-1)*2)</f>
        <v>0</v>
      </c>
    </row>
    <row r="98" spans="1:9" hidden="1">
      <c r="B98">
        <f ca="1">OFFSET($AF$4, INT(ROWS($B$52:$B98)/3), MOD(ROWS($B$52:$B98), 3)-1 + (COLUMNS(B98:$B98)-1)*2)</f>
        <v>-38.496483164553723</v>
      </c>
      <c r="C98">
        <f ca="1">OFFSET($AF$4, INT(ROWS($B$52:$B98)/3), MOD(ROWS($B$52:$B98), 3)-1 + (COLUMNS($B98:C98)-1)*2)</f>
        <v>174.28762401004502</v>
      </c>
      <c r="D98">
        <f ca="1">OFFSET($AF$4, INT(ROWS($B$52:$B98)/3), MOD(ROWS($B$52:$B98), 3)-1 + (COLUMNS($B98:D98)-1)*2)</f>
        <v>0</v>
      </c>
      <c r="E98">
        <f ca="1">OFFSET($AF$4, INT(ROWS($B$52:$B98)/3), MOD(ROWS($B$52:$B98), 3)-1 + (COLUMNS($B98:E98)-1)*2)</f>
        <v>0</v>
      </c>
      <c r="F98">
        <f ca="1">OFFSET($AF$4, INT(ROWS($B$52:$B98)/3), MOD(ROWS($B$52:$B98), 3)-1 + (COLUMNS($B98:F98)-1)*2)</f>
        <v>0</v>
      </c>
      <c r="G98">
        <f ca="1">OFFSET($AF$4, INT(ROWS($B$52:$B98)/3), MOD(ROWS($B$52:$B98), 3)-1 + (COLUMNS($B98:G98)-1)*2)</f>
        <v>0</v>
      </c>
      <c r="H98">
        <f ca="1">OFFSET($AF$4, INT(ROWS($B$52:$B98)/3), MOD(ROWS($B$52:$B98), 3)-1 + (COLUMNS($B98:H98)-1)*2)</f>
        <v>0</v>
      </c>
      <c r="I98">
        <f ca="1">OFFSET($AF$4, INT(ROWS($B$52:$B98)/3), MOD(ROWS($B$52:$B98), 3)-1 + (COLUMNS($B98:I98)-1)*2)</f>
        <v>0</v>
      </c>
    </row>
    <row r="99" spans="1:9" hidden="1"/>
    <row r="100" spans="1:9" hidden="1">
      <c r="A100" s="22" t="str">
        <f ca="1">OFFSET($AF$4,INT(ROWS($B$52:$B100)/3),1-COLUMNS(($A$4:$AF$4)))</f>
        <v>New Plymouth</v>
      </c>
      <c r="B100">
        <f ca="1">OFFSET($AF$4, INT(ROWS($B$52:$B100)/3), MOD(ROWS($B$52:$B100), 3)-1 + (COLUMNS(B100:$B100)-1)*2)</f>
        <v>0</v>
      </c>
      <c r="C100">
        <f ca="1">OFFSET($AF$4, INT(ROWS($B$52:$B100)/3), MOD(ROWS($B$52:$B100), 3)-1 + (COLUMNS($B100:C100)-1)*2)</f>
        <v>0</v>
      </c>
      <c r="D100">
        <f ca="1">OFFSET($AF$4, INT(ROWS($B$52:$B100)/3), MOD(ROWS($B$52:$B100), 3)-1 + (COLUMNS($B100:D100)-1)*2)</f>
        <v>-39.008333333333333</v>
      </c>
      <c r="E100">
        <f ca="1">OFFSET($AF$4, INT(ROWS($B$52:$B100)/3), MOD(ROWS($B$52:$B100), 3)-1 + (COLUMNS($B100:E100)-1)*2)</f>
        <v>174.18068333333332</v>
      </c>
      <c r="F100">
        <f ca="1">OFFSET($AF$4, INT(ROWS($B$52:$B100)/3), MOD(ROWS($B$52:$B100), 3)-1 + (COLUMNS($B100:F100)-1)*2)</f>
        <v>0</v>
      </c>
      <c r="G100">
        <f ca="1">OFFSET($AF$4, INT(ROWS($B$52:$B100)/3), MOD(ROWS($B$52:$B100), 3)-1 + (COLUMNS($B100:G100)-1)*2)</f>
        <v>0</v>
      </c>
      <c r="H100">
        <f ca="1">OFFSET($AF$4, INT(ROWS($B$52:$B100)/3), MOD(ROWS($B$52:$B100), 3)-1 + (COLUMNS($B100:H100)-1)*2)</f>
        <v>0</v>
      </c>
      <c r="I100">
        <f ca="1">OFFSET($AF$4, INT(ROWS($B$52:$B100)/3), MOD(ROWS($B$52:$B100), 3)-1 + (COLUMNS($B100:I100)-1)*2)</f>
        <v>0</v>
      </c>
    </row>
    <row r="101" spans="1:9" hidden="1">
      <c r="B101">
        <f ca="1">OFFSET($AF$4, INT(ROWS($B$52:$B101)/3), MOD(ROWS($B$52:$B101), 3)-1 + (COLUMNS(B101:$B101)-1)*2)</f>
        <v>0</v>
      </c>
      <c r="C101">
        <f ca="1">OFFSET($AF$4, INT(ROWS($B$52:$B101)/3), MOD(ROWS($B$52:$B101), 3)-1 + (COLUMNS($B101:C101)-1)*2)</f>
        <v>0</v>
      </c>
      <c r="D101">
        <f ca="1">OFFSET($AF$4, INT(ROWS($B$52:$B101)/3), MOD(ROWS($B$52:$B101), 3)-1 + (COLUMNS($B101:D101)-1)*2)</f>
        <v>-39.008333333333333</v>
      </c>
      <c r="E101">
        <f ca="1">OFFSET($AF$4, INT(ROWS($B$52:$B101)/3), MOD(ROWS($B$52:$B101), 3)-1 + (COLUMNS($B101:E101)-1)*2)</f>
        <v>173.35491534559054</v>
      </c>
      <c r="F101">
        <f ca="1">OFFSET($AF$4, INT(ROWS($B$52:$B101)/3), MOD(ROWS($B$52:$B101), 3)-1 + (COLUMNS($B101:F101)-1)*2)</f>
        <v>0</v>
      </c>
      <c r="G101">
        <f ca="1">OFFSET($AF$4, INT(ROWS($B$52:$B101)/3), MOD(ROWS($B$52:$B101), 3)-1 + (COLUMNS($B101:G101)-1)*2)</f>
        <v>0</v>
      </c>
      <c r="H101">
        <f ca="1">OFFSET($AF$4, INT(ROWS($B$52:$B101)/3), MOD(ROWS($B$52:$B101), 3)-1 + (COLUMNS($B101:H101)-1)*2)</f>
        <v>0</v>
      </c>
      <c r="I101">
        <f ca="1">OFFSET($AF$4, INT(ROWS($B$52:$B101)/3), MOD(ROWS($B$52:$B101), 3)-1 + (COLUMNS($B101:I101)-1)*2)</f>
        <v>0</v>
      </c>
    </row>
    <row r="102" spans="1:9" hidden="1"/>
    <row r="103" spans="1:9" hidden="1">
      <c r="A103" s="22" t="str">
        <f ca="1">OFFSET($AF$4,INT(ROWS($B$52:$B103)/3),1-COLUMNS(($A$4:$AF$4)))</f>
        <v>Wanganui Apt</v>
      </c>
      <c r="B103">
        <f ca="1">OFFSET($AF$4, INT(ROWS($B$52:$B103)/3), MOD(ROWS($B$52:$B103), 3)-1 + (COLUMNS(B103:$B103)-1)*2)</f>
        <v>-39.959633333333336</v>
      </c>
      <c r="C103">
        <f ca="1">OFFSET($AF$4, INT(ROWS($B$52:$B103)/3), MOD(ROWS($B$52:$B103), 3)-1 + (COLUMNS($B103:C103)-1)*2)</f>
        <v>175.02551666666668</v>
      </c>
      <c r="D103">
        <f ca="1">OFFSET($AF$4, INT(ROWS($B$52:$B103)/3), MOD(ROWS($B$52:$B103), 3)-1 + (COLUMNS($B103:D103)-1)*2)</f>
        <v>0</v>
      </c>
      <c r="E103">
        <f ca="1">OFFSET($AF$4, INT(ROWS($B$52:$B103)/3), MOD(ROWS($B$52:$B103), 3)-1 + (COLUMNS($B103:E103)-1)*2)</f>
        <v>0</v>
      </c>
      <c r="F103">
        <f ca="1">OFFSET($AF$4, INT(ROWS($B$52:$B103)/3), MOD(ROWS($B$52:$B103), 3)-1 + (COLUMNS($B103:F103)-1)*2)</f>
        <v>0</v>
      </c>
      <c r="G103">
        <f ca="1">OFFSET($AF$4, INT(ROWS($B$52:$B103)/3), MOD(ROWS($B$52:$B103), 3)-1 + (COLUMNS($B103:G103)-1)*2)</f>
        <v>0</v>
      </c>
      <c r="H103">
        <f ca="1">OFFSET($AF$4, INT(ROWS($B$52:$B103)/3), MOD(ROWS($B$52:$B103), 3)-1 + (COLUMNS($B103:H103)-1)*2)</f>
        <v>0</v>
      </c>
      <c r="I103">
        <f ca="1">OFFSET($AF$4, INT(ROWS($B$52:$B103)/3), MOD(ROWS($B$52:$B103), 3)-1 + (COLUMNS($B103:I103)-1)*2)</f>
        <v>0</v>
      </c>
    </row>
    <row r="104" spans="1:9" hidden="1">
      <c r="B104">
        <f ca="1">OFFSET($AF$4, INT(ROWS($B$52:$B104)/3), MOD(ROWS($B$52:$B104), 3)-1 + (COLUMNS(B104:$B104)-1)*2)</f>
        <v>-40.309633333333338</v>
      </c>
      <c r="C104">
        <f ca="1">OFFSET($AF$4, INT(ROWS($B$52:$B104)/3), MOD(ROWS($B$52:$B104), 3)-1 + (COLUMNS($B104:C104)-1)*2)</f>
        <v>175.02551666666668</v>
      </c>
      <c r="D104">
        <f ca="1">OFFSET($AF$4, INT(ROWS($B$52:$B104)/3), MOD(ROWS($B$52:$B104), 3)-1 + (COLUMNS($B104:D104)-1)*2)</f>
        <v>0</v>
      </c>
      <c r="E104">
        <f ca="1">OFFSET($AF$4, INT(ROWS($B$52:$B104)/3), MOD(ROWS($B$52:$B104), 3)-1 + (COLUMNS($B104:E104)-1)*2)</f>
        <v>0</v>
      </c>
      <c r="F104">
        <f ca="1">OFFSET($AF$4, INT(ROWS($B$52:$B104)/3), MOD(ROWS($B$52:$B104), 3)-1 + (COLUMNS($B104:F104)-1)*2)</f>
        <v>0</v>
      </c>
      <c r="G104">
        <f ca="1">OFFSET($AF$4, INT(ROWS($B$52:$B104)/3), MOD(ROWS($B$52:$B104), 3)-1 + (COLUMNS($B104:G104)-1)*2)</f>
        <v>0</v>
      </c>
      <c r="H104">
        <f ca="1">OFFSET($AF$4, INT(ROWS($B$52:$B104)/3), MOD(ROWS($B$52:$B104), 3)-1 + (COLUMNS($B104:H104)-1)*2)</f>
        <v>0</v>
      </c>
      <c r="I104">
        <f ca="1">OFFSET($AF$4, INT(ROWS($B$52:$B104)/3), MOD(ROWS($B$52:$B104), 3)-1 + (COLUMNS($B104:I104)-1)*2)</f>
        <v>0</v>
      </c>
    </row>
    <row r="105" spans="1:9" hidden="1"/>
    <row r="106" spans="1:9" hidden="1">
      <c r="A106" s="22" t="str">
        <f ca="1">OFFSET($AF$4,INT(ROWS($B$52:$B106)/3),1-COLUMNS(($A$4:$AF$4)))</f>
        <v>Mt Kaukau</v>
      </c>
      <c r="B106">
        <f ca="1">OFFSET($AF$4, INT(ROWS($B$52:$B106)/3), MOD(ROWS($B$52:$B106), 3)-1 + (COLUMNS(B106:$B106)-1)*2)</f>
        <v>-41.233666666666664</v>
      </c>
      <c r="C106">
        <f ca="1">OFFSET($AF$4, INT(ROWS($B$52:$B106)/3), MOD(ROWS($B$52:$B106), 3)-1 + (COLUMNS($B106:C106)-1)*2)</f>
        <v>174.77986666666666</v>
      </c>
      <c r="D106">
        <f ca="1">OFFSET($AF$4, INT(ROWS($B$52:$B106)/3), MOD(ROWS($B$52:$B106), 3)-1 + (COLUMNS($B106:D106)-1)*2)</f>
        <v>0</v>
      </c>
      <c r="E106">
        <f ca="1">OFFSET($AF$4, INT(ROWS($B$52:$B106)/3), MOD(ROWS($B$52:$B106), 3)-1 + (COLUMNS($B106:E106)-1)*2)</f>
        <v>0</v>
      </c>
      <c r="F106">
        <f ca="1">OFFSET($AF$4, INT(ROWS($B$52:$B106)/3), MOD(ROWS($B$52:$B106), 3)-1 + (COLUMNS($B106:F106)-1)*2)</f>
        <v>0</v>
      </c>
      <c r="G106">
        <f ca="1">OFFSET($AF$4, INT(ROWS($B$52:$B106)/3), MOD(ROWS($B$52:$B106), 3)-1 + (COLUMNS($B106:G106)-1)*2)</f>
        <v>0</v>
      </c>
      <c r="H106">
        <f ca="1">OFFSET($AF$4, INT(ROWS($B$52:$B106)/3), MOD(ROWS($B$52:$B106), 3)-1 + (COLUMNS($B106:H106)-1)*2)</f>
        <v>0</v>
      </c>
      <c r="I106">
        <f ca="1">OFFSET($AF$4, INT(ROWS($B$52:$B106)/3), MOD(ROWS($B$52:$B106), 3)-1 + (COLUMNS($B106:I106)-1)*2)</f>
        <v>0</v>
      </c>
    </row>
    <row r="107" spans="1:9" hidden="1">
      <c r="B107">
        <f ca="1">OFFSET($AF$4, INT(ROWS($B$52:$B107)/3), MOD(ROWS($B$52:$B107), 3)-1 + (COLUMNS(B107:$B107)-1)*2)</f>
        <v>-41.233666666666664</v>
      </c>
      <c r="C107">
        <f ca="1">OFFSET($AF$4, INT(ROWS($B$52:$B107)/3), MOD(ROWS($B$52:$B107), 3)-1 + (COLUMNS($B107:C107)-1)*2)</f>
        <v>174.70229860571811</v>
      </c>
      <c r="D107">
        <f ca="1">OFFSET($AF$4, INT(ROWS($B$52:$B107)/3), MOD(ROWS($B$52:$B107), 3)-1 + (COLUMNS($B107:D107)-1)*2)</f>
        <v>0</v>
      </c>
      <c r="E107">
        <f ca="1">OFFSET($AF$4, INT(ROWS($B$52:$B107)/3), MOD(ROWS($B$52:$B107), 3)-1 + (COLUMNS($B107:E107)-1)*2)</f>
        <v>0</v>
      </c>
      <c r="F107">
        <f ca="1">OFFSET($AF$4, INT(ROWS($B$52:$B107)/3), MOD(ROWS($B$52:$B107), 3)-1 + (COLUMNS($B107:F107)-1)*2)</f>
        <v>0</v>
      </c>
      <c r="G107">
        <f ca="1">OFFSET($AF$4, INT(ROWS($B$52:$B107)/3), MOD(ROWS($B$52:$B107), 3)-1 + (COLUMNS($B107:G107)-1)*2)</f>
        <v>0</v>
      </c>
      <c r="H107">
        <f ca="1">OFFSET($AF$4, INT(ROWS($B$52:$B107)/3), MOD(ROWS($B$52:$B107), 3)-1 + (COLUMNS($B107:H107)-1)*2)</f>
        <v>0</v>
      </c>
      <c r="I107">
        <f ca="1">OFFSET($AF$4, INT(ROWS($B$52:$B107)/3), MOD(ROWS($B$52:$B107), 3)-1 + (COLUMNS($B107:I107)-1)*2)</f>
        <v>0</v>
      </c>
    </row>
    <row r="108" spans="1:9" hidden="1"/>
    <row r="109" spans="1:9" hidden="1">
      <c r="A109" s="22" t="str">
        <f ca="1">OFFSET($AF$4,INT(ROWS($B$52:$B109)/3),1-COLUMNS(($A$4:$AF$4)))</f>
        <v>Mana Is</v>
      </c>
      <c r="B109">
        <f ca="1">OFFSET($AF$4, INT(ROWS($B$52:$B109)/3), MOD(ROWS($B$52:$B109), 3)-1 + (COLUMNS(B109:$B109)-1)*2)</f>
        <v>-41.085999999999999</v>
      </c>
      <c r="C109">
        <f ca="1">OFFSET($AF$4, INT(ROWS($B$52:$B109)/3), MOD(ROWS($B$52:$B109), 3)-1 + (COLUMNS($B109:C109)-1)*2)</f>
        <v>174.78346666666667</v>
      </c>
      <c r="D109">
        <f ca="1">OFFSET($AF$4, INT(ROWS($B$52:$B109)/3), MOD(ROWS($B$52:$B109), 3)-1 + (COLUMNS($B109:D109)-1)*2)</f>
        <v>0</v>
      </c>
      <c r="E109">
        <f ca="1">OFFSET($AF$4, INT(ROWS($B$52:$B109)/3), MOD(ROWS($B$52:$B109), 3)-1 + (COLUMNS($B109:E109)-1)*2)</f>
        <v>0</v>
      </c>
      <c r="F109">
        <f ca="1">OFFSET($AF$4, INT(ROWS($B$52:$B109)/3), MOD(ROWS($B$52:$B109), 3)-1 + (COLUMNS($B109:F109)-1)*2)</f>
        <v>0</v>
      </c>
      <c r="G109">
        <f ca="1">OFFSET($AF$4, INT(ROWS($B$52:$B109)/3), MOD(ROWS($B$52:$B109), 3)-1 + (COLUMNS($B109:G109)-1)*2)</f>
        <v>0</v>
      </c>
      <c r="H109">
        <f ca="1">OFFSET($AF$4, INT(ROWS($B$52:$B109)/3), MOD(ROWS($B$52:$B109), 3)-1 + (COLUMNS($B109:H109)-1)*2)</f>
        <v>0</v>
      </c>
      <c r="I109">
        <f ca="1">OFFSET($AF$4, INT(ROWS($B$52:$B109)/3), MOD(ROWS($B$52:$B109), 3)-1 + (COLUMNS($B109:I109)-1)*2)</f>
        <v>0</v>
      </c>
    </row>
    <row r="110" spans="1:9" hidden="1">
      <c r="B110">
        <f ca="1">OFFSET($AF$4, INT(ROWS($B$52:$B110)/3), MOD(ROWS($B$52:$B110), 3)-1 + (COLUMNS(B110:$B110)-1)*2)</f>
        <v>-41.457231060122936</v>
      </c>
      <c r="C110">
        <f ca="1">OFFSET($AF$4, INT(ROWS($B$52:$B110)/3), MOD(ROWS($B$52:$B110), 3)-1 + (COLUMNS($B110:C110)-1)*2)</f>
        <v>174.2909374893282</v>
      </c>
      <c r="D110">
        <f ca="1">OFFSET($AF$4, INT(ROWS($B$52:$B110)/3), MOD(ROWS($B$52:$B110), 3)-1 + (COLUMNS($B110:D110)-1)*2)</f>
        <v>0</v>
      </c>
      <c r="E110">
        <f ca="1">OFFSET($AF$4, INT(ROWS($B$52:$B110)/3), MOD(ROWS($B$52:$B110), 3)-1 + (COLUMNS($B110:E110)-1)*2)</f>
        <v>0</v>
      </c>
      <c r="F110">
        <f ca="1">OFFSET($AF$4, INT(ROWS($B$52:$B110)/3), MOD(ROWS($B$52:$B110), 3)-1 + (COLUMNS($B110:F110)-1)*2)</f>
        <v>0</v>
      </c>
      <c r="G110">
        <f ca="1">OFFSET($AF$4, INT(ROWS($B$52:$B110)/3), MOD(ROWS($B$52:$B110), 3)-1 + (COLUMNS($B110:G110)-1)*2)</f>
        <v>0</v>
      </c>
      <c r="H110">
        <f ca="1">OFFSET($AF$4, INT(ROWS($B$52:$B110)/3), MOD(ROWS($B$52:$B110), 3)-1 + (COLUMNS($B110:H110)-1)*2)</f>
        <v>0</v>
      </c>
      <c r="I110">
        <f ca="1">OFFSET($AF$4, INT(ROWS($B$52:$B110)/3), MOD(ROWS($B$52:$B110), 3)-1 + (COLUMNS($B110:I110)-1)*2)</f>
        <v>0</v>
      </c>
    </row>
    <row r="111" spans="1:9" hidden="1"/>
    <row r="112" spans="1:9" hidden="1">
      <c r="A112" s="22" t="str">
        <f ca="1">OFFSET($AF$4,INT(ROWS($B$52:$B112)/3),1-COLUMNS(($A$4:$AF$4)))</f>
        <v>Wellington Apt</v>
      </c>
      <c r="B112">
        <f ca="1">OFFSET($AF$4, INT(ROWS($B$52:$B112)/3), MOD(ROWS($B$52:$B112), 3)-1 + (COLUMNS(B112:$B112)-1)*2)</f>
        <v>0</v>
      </c>
      <c r="C112">
        <f ca="1">OFFSET($AF$4, INT(ROWS($B$52:$B112)/3), MOD(ROWS($B$52:$B112), 3)-1 + (COLUMNS($B112:C112)-1)*2)</f>
        <v>0</v>
      </c>
      <c r="D112">
        <f ca="1">OFFSET($AF$4, INT(ROWS($B$52:$B112)/3), MOD(ROWS($B$52:$B112), 3)-1 + (COLUMNS($B112:D112)-1)*2)</f>
        <v>-41.332866666666668</v>
      </c>
      <c r="E112">
        <f ca="1">OFFSET($AF$4, INT(ROWS($B$52:$B112)/3), MOD(ROWS($B$52:$B112), 3)-1 + (COLUMNS($B112:E112)-1)*2)</f>
        <v>174.80763333333334</v>
      </c>
      <c r="F112">
        <f ca="1">OFFSET($AF$4, INT(ROWS($B$52:$B112)/3), MOD(ROWS($B$52:$B112), 3)-1 + (COLUMNS($B112:F112)-1)*2)</f>
        <v>0</v>
      </c>
      <c r="G112">
        <f ca="1">OFFSET($AF$4, INT(ROWS($B$52:$B112)/3), MOD(ROWS($B$52:$B112), 3)-1 + (COLUMNS($B112:G112)-1)*2)</f>
        <v>0</v>
      </c>
      <c r="H112">
        <f ca="1">OFFSET($AF$4, INT(ROWS($B$52:$B112)/3), MOD(ROWS($B$52:$B112), 3)-1 + (COLUMNS($B112:H112)-1)*2)</f>
        <v>0</v>
      </c>
      <c r="I112">
        <f ca="1">OFFSET($AF$4, INT(ROWS($B$52:$B112)/3), MOD(ROWS($B$52:$B112), 3)-1 + (COLUMNS($B112:I112)-1)*2)</f>
        <v>0</v>
      </c>
    </row>
    <row r="113" spans="1:9" hidden="1">
      <c r="B113">
        <f ca="1">OFFSET($AF$4, INT(ROWS($B$52:$B113)/3), MOD(ROWS($B$52:$B113), 3)-1 + (COLUMNS(B113:$B113)-1)*2)</f>
        <v>0</v>
      </c>
      <c r="C113">
        <f ca="1">OFFSET($AF$4, INT(ROWS($B$52:$B113)/3), MOD(ROWS($B$52:$B113), 3)-1 + (COLUMNS($B113:C113)-1)*2)</f>
        <v>0</v>
      </c>
      <c r="D113">
        <f ca="1">OFFSET($AF$4, INT(ROWS($B$52:$B113)/3), MOD(ROWS($B$52:$B113), 3)-1 + (COLUMNS($B113:D113)-1)*2)</f>
        <v>-41.786593517928033</v>
      </c>
      <c r="E113">
        <f ca="1">OFFSET($AF$4, INT(ROWS($B$52:$B113)/3), MOD(ROWS($B$52:$B113), 3)-1 + (COLUMNS($B113:E113)-1)*2)</f>
        <v>174.20337755219316</v>
      </c>
      <c r="F113">
        <f ca="1">OFFSET($AF$4, INT(ROWS($B$52:$B113)/3), MOD(ROWS($B$52:$B113), 3)-1 + (COLUMNS($B113:F113)-1)*2)</f>
        <v>0</v>
      </c>
      <c r="G113">
        <f ca="1">OFFSET($AF$4, INT(ROWS($B$52:$B113)/3), MOD(ROWS($B$52:$B113), 3)-1 + (COLUMNS($B113:G113)-1)*2)</f>
        <v>0</v>
      </c>
      <c r="H113">
        <f ca="1">OFFSET($AF$4, INT(ROWS($B$52:$B113)/3), MOD(ROWS($B$52:$B113), 3)-1 + (COLUMNS($B113:H113)-1)*2)</f>
        <v>0</v>
      </c>
      <c r="I113">
        <f ca="1">OFFSET($AF$4, INT(ROWS($B$52:$B113)/3), MOD(ROWS($B$52:$B113), 3)-1 + (COLUMNS($B113:I113)-1)*2)</f>
        <v>0</v>
      </c>
    </row>
    <row r="114" spans="1:9" hidden="1"/>
    <row r="115" spans="1:9" hidden="1">
      <c r="A115" s="22" t="str">
        <f ca="1">OFFSET($AF$4,INT(ROWS($B$52:$B115)/3),1-COLUMNS(($A$4:$AF$4)))</f>
        <v>Ngawi</v>
      </c>
      <c r="B115">
        <f ca="1">OFFSET($AF$4, INT(ROWS($B$52:$B115)/3), MOD(ROWS($B$52:$B115), 3)-1 + (COLUMNS(B115:$B115)-1)*2)</f>
        <v>0</v>
      </c>
      <c r="C115">
        <f ca="1">OFFSET($AF$4, INT(ROWS($B$52:$B115)/3), MOD(ROWS($B$52:$B115), 3)-1 + (COLUMNS($B115:C115)-1)*2)</f>
        <v>0</v>
      </c>
      <c r="D115">
        <f ca="1">OFFSET($AF$4, INT(ROWS($B$52:$B115)/3), MOD(ROWS($B$52:$B115), 3)-1 + (COLUMNS($B115:D115)-1)*2)</f>
        <v>-41.606333333333332</v>
      </c>
      <c r="E115">
        <f ca="1">OFFSET($AF$4, INT(ROWS($B$52:$B115)/3), MOD(ROWS($B$52:$B115), 3)-1 + (COLUMNS($B115:E115)-1)*2)</f>
        <v>175.23573333333334</v>
      </c>
      <c r="F115">
        <f ca="1">OFFSET($AF$4, INT(ROWS($B$52:$B115)/3), MOD(ROWS($B$52:$B115), 3)-1 + (COLUMNS($B115:F115)-1)*2)</f>
        <v>0</v>
      </c>
      <c r="G115">
        <f ca="1">OFFSET($AF$4, INT(ROWS($B$52:$B115)/3), MOD(ROWS($B$52:$B115), 3)-1 + (COLUMNS($B115:G115)-1)*2)</f>
        <v>0</v>
      </c>
      <c r="H115">
        <f ca="1">OFFSET($AF$4, INT(ROWS($B$52:$B115)/3), MOD(ROWS($B$52:$B115), 3)-1 + (COLUMNS($B115:H115)-1)*2)</f>
        <v>0</v>
      </c>
      <c r="I115">
        <f ca="1">OFFSET($AF$4, INT(ROWS($B$52:$B115)/3), MOD(ROWS($B$52:$B115), 3)-1 + (COLUMNS($B115:I115)-1)*2)</f>
        <v>0</v>
      </c>
    </row>
    <row r="116" spans="1:9" hidden="1">
      <c r="B116">
        <f ca="1">OFFSET($AF$4, INT(ROWS($B$52:$B116)/3), MOD(ROWS($B$52:$B116), 3)-1 + (COLUMNS(B116:$B116)-1)*2)</f>
        <v>0</v>
      </c>
      <c r="C116">
        <f ca="1">OFFSET($AF$4, INT(ROWS($B$52:$B116)/3), MOD(ROWS($B$52:$B116), 3)-1 + (COLUMNS($B116:C116)-1)*2)</f>
        <v>0</v>
      </c>
      <c r="D116">
        <f ca="1">OFFSET($AF$4, INT(ROWS($B$52:$B116)/3), MOD(ROWS($B$52:$B116), 3)-1 + (COLUMNS($B116:D116)-1)*2)</f>
        <v>-42.018812289025483</v>
      </c>
      <c r="E116">
        <f ca="1">OFFSET($AF$4, INT(ROWS($B$52:$B116)/3), MOD(ROWS($B$52:$B116), 3)-1 + (COLUMNS($B116:E116)-1)*2)</f>
        <v>175.78737882164114</v>
      </c>
      <c r="F116">
        <f ca="1">OFFSET($AF$4, INT(ROWS($B$52:$B116)/3), MOD(ROWS($B$52:$B116), 3)-1 + (COLUMNS($B116:F116)-1)*2)</f>
        <v>0</v>
      </c>
      <c r="G116">
        <f ca="1">OFFSET($AF$4, INT(ROWS($B$52:$B116)/3), MOD(ROWS($B$52:$B116), 3)-1 + (COLUMNS($B116:G116)-1)*2)</f>
        <v>0</v>
      </c>
      <c r="H116">
        <f ca="1">OFFSET($AF$4, INT(ROWS($B$52:$B116)/3), MOD(ROWS($B$52:$B116), 3)-1 + (COLUMNS($B116:H116)-1)*2)</f>
        <v>0</v>
      </c>
      <c r="I116">
        <f ca="1">OFFSET($AF$4, INT(ROWS($B$52:$B116)/3), MOD(ROWS($B$52:$B116), 3)-1 + (COLUMNS($B116:I116)-1)*2)</f>
        <v>0</v>
      </c>
    </row>
    <row r="117" spans="1:9" hidden="1"/>
    <row r="118" spans="1:9" hidden="1">
      <c r="A118" s="22" t="str">
        <f ca="1">OFFSET($AF$4,INT(ROWS($B$52:$B118)/3),1-COLUMNS(($A$4:$AF$4)))</f>
        <v>Campbell Cp</v>
      </c>
      <c r="B118">
        <f ca="1">OFFSET($AF$4, INT(ROWS($B$52:$B118)/3), MOD(ROWS($B$52:$B118), 3)-1 + (COLUMNS(B118:$B118)-1)*2)</f>
        <v>-41.728816666666667</v>
      </c>
      <c r="C118">
        <f ca="1">OFFSET($AF$4, INT(ROWS($B$52:$B118)/3), MOD(ROWS($B$52:$B118), 3)-1 + (COLUMNS($B118:C118)-1)*2)</f>
        <v>174.27611666666667</v>
      </c>
      <c r="D118">
        <f ca="1">OFFSET($AF$4, INT(ROWS($B$52:$B118)/3), MOD(ROWS($B$52:$B118), 3)-1 + (COLUMNS($B118:D118)-1)*2)</f>
        <v>0</v>
      </c>
      <c r="E118">
        <f ca="1">OFFSET($AF$4, INT(ROWS($B$52:$B118)/3), MOD(ROWS($B$52:$B118), 3)-1 + (COLUMNS($B118:E118)-1)*2)</f>
        <v>0</v>
      </c>
      <c r="F118">
        <f ca="1">OFFSET($AF$4, INT(ROWS($B$52:$B118)/3), MOD(ROWS($B$52:$B118), 3)-1 + (COLUMNS($B118:F118)-1)*2)</f>
        <v>0</v>
      </c>
      <c r="G118">
        <f ca="1">OFFSET($AF$4, INT(ROWS($B$52:$B118)/3), MOD(ROWS($B$52:$B118), 3)-1 + (COLUMNS($B118:G118)-1)*2)</f>
        <v>0</v>
      </c>
      <c r="H118">
        <f ca="1">OFFSET($AF$4, INT(ROWS($B$52:$B118)/3), MOD(ROWS($B$52:$B118), 3)-1 + (COLUMNS($B118:H118)-1)*2)</f>
        <v>0</v>
      </c>
      <c r="I118">
        <f ca="1">OFFSET($AF$4, INT(ROWS($B$52:$B118)/3), MOD(ROWS($B$52:$B118), 3)-1 + (COLUMNS($B118:I118)-1)*2)</f>
        <v>0</v>
      </c>
    </row>
    <row r="119" spans="1:9" hidden="1">
      <c r="B119">
        <f ca="1">OFFSET($AF$4, INT(ROWS($B$52:$B119)/3), MOD(ROWS($B$52:$B119), 3)-1 + (COLUMNS(B119:$B119)-1)*2)</f>
        <v>-41.885079068215745</v>
      </c>
      <c r="C119">
        <f ca="1">OFFSET($AF$4, INT(ROWS($B$52:$B119)/3), MOD(ROWS($B$52:$B119), 3)-1 + (COLUMNS($B119:C119)-1)*2)</f>
        <v>174.78160914054735</v>
      </c>
      <c r="D119">
        <f ca="1">OFFSET($AF$4, INT(ROWS($B$52:$B119)/3), MOD(ROWS($B$52:$B119), 3)-1 + (COLUMNS($B119:D119)-1)*2)</f>
        <v>0</v>
      </c>
      <c r="E119">
        <f ca="1">OFFSET($AF$4, INT(ROWS($B$52:$B119)/3), MOD(ROWS($B$52:$B119), 3)-1 + (COLUMNS($B119:E119)-1)*2)</f>
        <v>0</v>
      </c>
      <c r="F119">
        <f ca="1">OFFSET($AF$4, INT(ROWS($B$52:$B119)/3), MOD(ROWS($B$52:$B119), 3)-1 + (COLUMNS($B119:F119)-1)*2)</f>
        <v>0</v>
      </c>
      <c r="G119">
        <f ca="1">OFFSET($AF$4, INT(ROWS($B$52:$B119)/3), MOD(ROWS($B$52:$B119), 3)-1 + (COLUMNS($B119:G119)-1)*2)</f>
        <v>0</v>
      </c>
      <c r="H119">
        <f ca="1">OFFSET($AF$4, INT(ROWS($B$52:$B119)/3), MOD(ROWS($B$52:$B119), 3)-1 + (COLUMNS($B119:H119)-1)*2)</f>
        <v>0</v>
      </c>
      <c r="I119">
        <f ca="1">OFFSET($AF$4, INT(ROWS($B$52:$B119)/3), MOD(ROWS($B$52:$B119), 3)-1 + (COLUMNS($B119:I119)-1)*2)</f>
        <v>0</v>
      </c>
    </row>
    <row r="120" spans="1:9" hidden="1"/>
    <row r="121" spans="1:9" hidden="1">
      <c r="A121" s="22" t="str">
        <f ca="1">OFFSET($AF$4,INT(ROWS($B$52:$B121)/3),1-COLUMNS(($A$4:$AF$4)))</f>
        <v>Brothers Is</v>
      </c>
      <c r="B121">
        <f ca="1">OFFSET($AF$4, INT(ROWS($B$52:$B121)/3), MOD(ROWS($B$52:$B121), 3)-1 + (COLUMNS(B121:$B121)-1)*2)</f>
        <v>0</v>
      </c>
      <c r="C121">
        <f ca="1">OFFSET($AF$4, INT(ROWS($B$52:$B121)/3), MOD(ROWS($B$52:$B121), 3)-1 + (COLUMNS($B121:C121)-1)*2)</f>
        <v>0</v>
      </c>
      <c r="D121">
        <f ca="1">OFFSET($AF$4, INT(ROWS($B$52:$B121)/3), MOD(ROWS($B$52:$B121), 3)-1 + (COLUMNS($B121:D121)-1)*2)</f>
        <v>-41.103116666666665</v>
      </c>
      <c r="E121">
        <f ca="1">OFFSET($AF$4, INT(ROWS($B$52:$B121)/3), MOD(ROWS($B$52:$B121), 3)-1 + (COLUMNS($B121:E121)-1)*2)</f>
        <v>174.44126666666668</v>
      </c>
      <c r="F121">
        <f ca="1">OFFSET($AF$4, INT(ROWS($B$52:$B121)/3), MOD(ROWS($B$52:$B121), 3)-1 + (COLUMNS($B121:F121)-1)*2)</f>
        <v>0</v>
      </c>
      <c r="G121">
        <f ca="1">OFFSET($AF$4, INT(ROWS($B$52:$B121)/3), MOD(ROWS($B$52:$B121), 3)-1 + (COLUMNS($B121:G121)-1)*2)</f>
        <v>0</v>
      </c>
      <c r="H121">
        <f ca="1">OFFSET($AF$4, INT(ROWS($B$52:$B121)/3), MOD(ROWS($B$52:$B121), 3)-1 + (COLUMNS($B121:H121)-1)*2)</f>
        <v>0</v>
      </c>
      <c r="I121">
        <f ca="1">OFFSET($AF$4, INT(ROWS($B$52:$B121)/3), MOD(ROWS($B$52:$B121), 3)-1 + (COLUMNS($B121:I121)-1)*2)</f>
        <v>0</v>
      </c>
    </row>
    <row r="122" spans="1:9" hidden="1">
      <c r="B122">
        <f ca="1">OFFSET($AF$4, INT(ROWS($B$52:$B122)/3), MOD(ROWS($B$52:$B122), 3)-1 + (COLUMNS(B122:$B122)-1)*2)</f>
        <v>0</v>
      </c>
      <c r="C122">
        <f ca="1">OFFSET($AF$4, INT(ROWS($B$52:$B122)/3), MOD(ROWS($B$52:$B122), 3)-1 + (COLUMNS($B122:C122)-1)*2)</f>
        <v>0</v>
      </c>
      <c r="D122">
        <f ca="1">OFFSET($AF$4, INT(ROWS($B$52:$B122)/3), MOD(ROWS($B$52:$B122), 3)-1 + (COLUMNS($B122:D122)-1)*2)</f>
        <v>-41.803116666666668</v>
      </c>
      <c r="E122">
        <f ca="1">OFFSET($AF$4, INT(ROWS($B$52:$B122)/3), MOD(ROWS($B$52:$B122), 3)-1 + (COLUMNS($B122:E122)-1)*2)</f>
        <v>174.44126666666668</v>
      </c>
      <c r="F122">
        <f ca="1">OFFSET($AF$4, INT(ROWS($B$52:$B122)/3), MOD(ROWS($B$52:$B122), 3)-1 + (COLUMNS($B122:F122)-1)*2)</f>
        <v>0</v>
      </c>
      <c r="G122">
        <f ca="1">OFFSET($AF$4, INT(ROWS($B$52:$B122)/3), MOD(ROWS($B$52:$B122), 3)-1 + (COLUMNS($B122:G122)-1)*2)</f>
        <v>0</v>
      </c>
      <c r="H122">
        <f ca="1">OFFSET($AF$4, INT(ROWS($B$52:$B122)/3), MOD(ROWS($B$52:$B122), 3)-1 + (COLUMNS($B122:H122)-1)*2)</f>
        <v>0</v>
      </c>
      <c r="I122">
        <f ca="1">OFFSET($AF$4, INT(ROWS($B$52:$B122)/3), MOD(ROWS($B$52:$B122), 3)-1 + (COLUMNS($B122:I122)-1)*2)</f>
        <v>0</v>
      </c>
    </row>
    <row r="123" spans="1:9" hidden="1"/>
    <row r="124" spans="1:9" hidden="1">
      <c r="A124" s="22" t="str">
        <f ca="1">OFFSET($AF$4,INT(ROWS($B$52:$B124)/3),1-COLUMNS(($A$4:$AF$4)))</f>
        <v>Stephens Is</v>
      </c>
      <c r="B124">
        <f ca="1">OFFSET($AF$4, INT(ROWS($B$52:$B124)/3), MOD(ROWS($B$52:$B124), 3)-1 + (COLUMNS(B124:$B124)-1)*2)</f>
        <v>-40.665383333333331</v>
      </c>
      <c r="C124">
        <f ca="1">OFFSET($AF$4, INT(ROWS($B$52:$B124)/3), MOD(ROWS($B$52:$B124), 3)-1 + (COLUMNS($B124:C124)-1)*2)</f>
        <v>174.00026666666668</v>
      </c>
      <c r="D124">
        <f ca="1">OFFSET($AF$4, INT(ROWS($B$52:$B124)/3), MOD(ROWS($B$52:$B124), 3)-1 + (COLUMNS($B124:D124)-1)*2)</f>
        <v>0</v>
      </c>
      <c r="E124">
        <f ca="1">OFFSET($AF$4, INT(ROWS($B$52:$B124)/3), MOD(ROWS($B$52:$B124), 3)-1 + (COLUMNS($B124:E124)-1)*2)</f>
        <v>0</v>
      </c>
      <c r="F124">
        <f ca="1">OFFSET($AF$4, INT(ROWS($B$52:$B124)/3), MOD(ROWS($B$52:$B124), 3)-1 + (COLUMNS($B124:F124)-1)*2)</f>
        <v>0</v>
      </c>
      <c r="G124">
        <f ca="1">OFFSET($AF$4, INT(ROWS($B$52:$B124)/3), MOD(ROWS($B$52:$B124), 3)-1 + (COLUMNS($B124:G124)-1)*2)</f>
        <v>0</v>
      </c>
      <c r="H124">
        <f ca="1">OFFSET($AF$4, INT(ROWS($B$52:$B124)/3), MOD(ROWS($B$52:$B124), 3)-1 + (COLUMNS($B124:H124)-1)*2)</f>
        <v>0</v>
      </c>
      <c r="I124">
        <f ca="1">OFFSET($AF$4, INT(ROWS($B$52:$B124)/3), MOD(ROWS($B$52:$B124), 3)-1 + (COLUMNS($B124:I124)-1)*2)</f>
        <v>0</v>
      </c>
    </row>
    <row r="125" spans="1:9" hidden="1">
      <c r="B125">
        <f ca="1">OFFSET($AF$4, INT(ROWS($B$52:$B125)/3), MOD(ROWS($B$52:$B125), 3)-1 + (COLUMNS(B125:$B125)-1)*2)</f>
        <v>-40.531444132005547</v>
      </c>
      <c r="C125">
        <f ca="1">OFFSET($AF$4, INT(ROWS($B$52:$B125)/3), MOD(ROWS($B$52:$B125), 3)-1 + (COLUMNS($B125:C125)-1)*2)</f>
        <v>174.42656307230061</v>
      </c>
      <c r="D125">
        <f ca="1">OFFSET($AF$4, INT(ROWS($B$52:$B125)/3), MOD(ROWS($B$52:$B125), 3)-1 + (COLUMNS($B125:D125)-1)*2)</f>
        <v>0</v>
      </c>
      <c r="E125">
        <f ca="1">OFFSET($AF$4, INT(ROWS($B$52:$B125)/3), MOD(ROWS($B$52:$B125), 3)-1 + (COLUMNS($B125:E125)-1)*2)</f>
        <v>0</v>
      </c>
      <c r="F125">
        <f ca="1">OFFSET($AF$4, INT(ROWS($B$52:$B125)/3), MOD(ROWS($B$52:$B125), 3)-1 + (COLUMNS($B125:F125)-1)*2)</f>
        <v>0</v>
      </c>
      <c r="G125">
        <f ca="1">OFFSET($AF$4, INT(ROWS($B$52:$B125)/3), MOD(ROWS($B$52:$B125), 3)-1 + (COLUMNS($B125:G125)-1)*2)</f>
        <v>0</v>
      </c>
      <c r="H125">
        <f ca="1">OFFSET($AF$4, INT(ROWS($B$52:$B125)/3), MOD(ROWS($B$52:$B125), 3)-1 + (COLUMNS($B125:H125)-1)*2)</f>
        <v>0</v>
      </c>
      <c r="I125">
        <f ca="1">OFFSET($AF$4, INT(ROWS($B$52:$B125)/3), MOD(ROWS($B$52:$B125), 3)-1 + (COLUMNS($B125:I125)-1)*2)</f>
        <v>0</v>
      </c>
    </row>
    <row r="126" spans="1:9" hidden="1"/>
    <row r="127" spans="1:9" hidden="1">
      <c r="A127" s="22" t="str">
        <f ca="1">OFFSET($AF$4,INT(ROWS($B$52:$B127)/3),1-COLUMNS(($A$4:$AF$4)))</f>
        <v>Farewell Spit</v>
      </c>
      <c r="B127">
        <f ca="1">OFFSET($AF$4, INT(ROWS($B$52:$B127)/3), MOD(ROWS($B$52:$B127), 3)-1 + (COLUMNS(B127:$B127)-1)*2)</f>
        <v>-40.545383333333334</v>
      </c>
      <c r="C127">
        <f ca="1">OFFSET($AF$4, INT(ROWS($B$52:$B127)/3), MOD(ROWS($B$52:$B127), 3)-1 + (COLUMNS($B127:C127)-1)*2)</f>
        <v>173.00891666666666</v>
      </c>
      <c r="D127">
        <f ca="1">OFFSET($AF$4, INT(ROWS($B$52:$B127)/3), MOD(ROWS($B$52:$B127), 3)-1 + (COLUMNS($B127:D127)-1)*2)</f>
        <v>0</v>
      </c>
      <c r="E127">
        <f ca="1">OFFSET($AF$4, INT(ROWS($B$52:$B127)/3), MOD(ROWS($B$52:$B127), 3)-1 + (COLUMNS($B127:E127)-1)*2)</f>
        <v>0</v>
      </c>
      <c r="F127">
        <f ca="1">OFFSET($AF$4, INT(ROWS($B$52:$B127)/3), MOD(ROWS($B$52:$B127), 3)-1 + (COLUMNS($B127:F127)-1)*2)</f>
        <v>0</v>
      </c>
      <c r="G127">
        <f ca="1">OFFSET($AF$4, INT(ROWS($B$52:$B127)/3), MOD(ROWS($B$52:$B127), 3)-1 + (COLUMNS($B127:G127)-1)*2)</f>
        <v>0</v>
      </c>
      <c r="H127">
        <f ca="1">OFFSET($AF$4, INT(ROWS($B$52:$B127)/3), MOD(ROWS($B$52:$B127), 3)-1 + (COLUMNS($B127:H127)-1)*2)</f>
        <v>0</v>
      </c>
      <c r="I127">
        <f ca="1">OFFSET($AF$4, INT(ROWS($B$52:$B127)/3), MOD(ROWS($B$52:$B127), 3)-1 + (COLUMNS($B127:I127)-1)*2)</f>
        <v>0</v>
      </c>
    </row>
    <row r="128" spans="1:9" hidden="1">
      <c r="B128">
        <f ca="1">OFFSET($AF$4, INT(ROWS($B$52:$B128)/3), MOD(ROWS($B$52:$B128), 3)-1 + (COLUMNS(B128:$B128)-1)*2)</f>
        <v>-40.060346578764907</v>
      </c>
      <c r="C128">
        <f ca="1">OFFSET($AF$4, INT(ROWS($B$52:$B128)/3), MOD(ROWS($B$52:$B128), 3)-1 + (COLUMNS($B128:C128)-1)*2)</f>
        <v>173.27330816610126</v>
      </c>
      <c r="D128">
        <f ca="1">OFFSET($AF$4, INT(ROWS($B$52:$B128)/3), MOD(ROWS($B$52:$B128), 3)-1 + (COLUMNS($B128:D128)-1)*2)</f>
        <v>0</v>
      </c>
      <c r="E128">
        <f ca="1">OFFSET($AF$4, INT(ROWS($B$52:$B128)/3), MOD(ROWS($B$52:$B128), 3)-1 + (COLUMNS($B128:E128)-1)*2)</f>
        <v>0</v>
      </c>
      <c r="F128">
        <f ca="1">OFFSET($AF$4, INT(ROWS($B$52:$B128)/3), MOD(ROWS($B$52:$B128), 3)-1 + (COLUMNS($B128:F128)-1)*2)</f>
        <v>0</v>
      </c>
      <c r="G128">
        <f ca="1">OFFSET($AF$4, INT(ROWS($B$52:$B128)/3), MOD(ROWS($B$52:$B128), 3)-1 + (COLUMNS($B128:G128)-1)*2)</f>
        <v>0</v>
      </c>
      <c r="H128">
        <f ca="1">OFFSET($AF$4, INT(ROWS($B$52:$B128)/3), MOD(ROWS($B$52:$B128), 3)-1 + (COLUMNS($B128:H128)-1)*2)</f>
        <v>0</v>
      </c>
      <c r="I128">
        <f ca="1">OFFSET($AF$4, INT(ROWS($B$52:$B128)/3), MOD(ROWS($B$52:$B128), 3)-1 + (COLUMNS($B128:I128)-1)*2)</f>
        <v>0</v>
      </c>
    </row>
    <row r="129" spans="1:9" hidden="1"/>
    <row r="130" spans="1:9" hidden="1">
      <c r="A130" s="22" t="str">
        <f ca="1">OFFSET($AF$4,INT(ROWS($B$52:$B130)/3),1-COLUMNS(($A$4:$AF$4)))</f>
        <v>Westport Apt</v>
      </c>
      <c r="B130">
        <f ca="1">OFFSET($AF$4, INT(ROWS($B$52:$B130)/3), MOD(ROWS($B$52:$B130), 3)-1 + (COLUMNS(B130:$B130)-1)*2)</f>
        <v>0</v>
      </c>
      <c r="C130">
        <f ca="1">OFFSET($AF$4, INT(ROWS($B$52:$B130)/3), MOD(ROWS($B$52:$B130), 3)-1 + (COLUMNS($B130:C130)-1)*2)</f>
        <v>0</v>
      </c>
      <c r="D130">
        <f ca="1">OFFSET($AF$4, INT(ROWS($B$52:$B130)/3), MOD(ROWS($B$52:$B130), 3)-1 + (COLUMNS($B130:D130)-1)*2)</f>
        <v>-41.741183333333332</v>
      </c>
      <c r="E130">
        <f ca="1">OFFSET($AF$4, INT(ROWS($B$52:$B130)/3), MOD(ROWS($B$52:$B130), 3)-1 + (COLUMNS($B130:E130)-1)*2)</f>
        <v>171.58054999999999</v>
      </c>
      <c r="F130">
        <f ca="1">OFFSET($AF$4, INT(ROWS($B$52:$B130)/3), MOD(ROWS($B$52:$B130), 3)-1 + (COLUMNS($B130:F130)-1)*2)</f>
        <v>0</v>
      </c>
      <c r="G130">
        <f ca="1">OFFSET($AF$4, INT(ROWS($B$52:$B130)/3), MOD(ROWS($B$52:$B130), 3)-1 + (COLUMNS($B130:G130)-1)*2)</f>
        <v>0</v>
      </c>
      <c r="H130">
        <f ca="1">OFFSET($AF$4, INT(ROWS($B$52:$B130)/3), MOD(ROWS($B$52:$B130), 3)-1 + (COLUMNS($B130:H130)-1)*2)</f>
        <v>0</v>
      </c>
      <c r="I130">
        <f ca="1">OFFSET($AF$4, INT(ROWS($B$52:$B130)/3), MOD(ROWS($B$52:$B130), 3)-1 + (COLUMNS($B130:I130)-1)*2)</f>
        <v>0</v>
      </c>
    </row>
    <row r="131" spans="1:9" hidden="1">
      <c r="B131">
        <f ca="1">OFFSET($AF$4, INT(ROWS($B$52:$B131)/3), MOD(ROWS($B$52:$B131), 3)-1 + (COLUMNS(B131:$B131)-1)*2)</f>
        <v>0</v>
      </c>
      <c r="C131">
        <f ca="1">OFFSET($AF$4, INT(ROWS($B$52:$B131)/3), MOD(ROWS($B$52:$B131), 3)-1 + (COLUMNS($B131:C131)-1)*2)</f>
        <v>0</v>
      </c>
      <c r="D131">
        <f ca="1">OFFSET($AF$4, INT(ROWS($B$52:$B131)/3), MOD(ROWS($B$52:$B131), 3)-1 + (COLUMNS($B131:D131)-1)*2)</f>
        <v>-41.47330493067777</v>
      </c>
      <c r="E131">
        <f ca="1">OFFSET($AF$4, INT(ROWS($B$52:$B131)/3), MOD(ROWS($B$52:$B131), 3)-1 + (COLUMNS($B131:E131)-1)*2)</f>
        <v>170.71382460817881</v>
      </c>
      <c r="F131">
        <f ca="1">OFFSET($AF$4, INT(ROWS($B$52:$B131)/3), MOD(ROWS($B$52:$B131), 3)-1 + (COLUMNS($B131:F131)-1)*2)</f>
        <v>0</v>
      </c>
      <c r="G131">
        <f ca="1">OFFSET($AF$4, INT(ROWS($B$52:$B131)/3), MOD(ROWS($B$52:$B131), 3)-1 + (COLUMNS($B131:G131)-1)*2)</f>
        <v>0</v>
      </c>
      <c r="H131">
        <f ca="1">OFFSET($AF$4, INT(ROWS($B$52:$B131)/3), MOD(ROWS($B$52:$B131), 3)-1 + (COLUMNS($B131:H131)-1)*2)</f>
        <v>0</v>
      </c>
      <c r="I131">
        <f ca="1">OFFSET($AF$4, INT(ROWS($B$52:$B131)/3), MOD(ROWS($B$52:$B131), 3)-1 + (COLUMNS($B131:I131)-1)*2)</f>
        <v>0</v>
      </c>
    </row>
    <row r="132" spans="1:9" hidden="1"/>
    <row r="133" spans="1:9" hidden="1">
      <c r="A133" s="22" t="str">
        <f ca="1">OFFSET($AF$4,INT(ROWS($B$52:$B133)/3),1-COLUMNS(($A$4:$AF$4)))</f>
        <v>Hokitika</v>
      </c>
      <c r="B133">
        <f ca="1">OFFSET($AF$4, INT(ROWS($B$52:$B133)/3), MOD(ROWS($B$52:$B133), 3)-1 + (COLUMNS(B133:$B133)-1)*2)</f>
        <v>-42.732700000000001</v>
      </c>
      <c r="C133">
        <f ca="1">OFFSET($AF$4, INT(ROWS($B$52:$B133)/3), MOD(ROWS($B$52:$B133), 3)-1 + (COLUMNS($B133:C133)-1)*2)</f>
        <v>170.96031666666667</v>
      </c>
      <c r="D133">
        <f ca="1">OFFSET($AF$4, INT(ROWS($B$52:$B133)/3), MOD(ROWS($B$52:$B133), 3)-1 + (COLUMNS($B133:D133)-1)*2)</f>
        <v>0</v>
      </c>
      <c r="E133">
        <f ca="1">OFFSET($AF$4, INT(ROWS($B$52:$B133)/3), MOD(ROWS($B$52:$B133), 3)-1 + (COLUMNS($B133:E133)-1)*2)</f>
        <v>0</v>
      </c>
      <c r="F133">
        <f ca="1">OFFSET($AF$4, INT(ROWS($B$52:$B133)/3), MOD(ROWS($B$52:$B133), 3)-1 + (COLUMNS($B133:F133)-1)*2)</f>
        <v>0</v>
      </c>
      <c r="G133">
        <f ca="1">OFFSET($AF$4, INT(ROWS($B$52:$B133)/3), MOD(ROWS($B$52:$B133), 3)-1 + (COLUMNS($B133:G133)-1)*2)</f>
        <v>0</v>
      </c>
      <c r="H133">
        <f ca="1">OFFSET($AF$4, INT(ROWS($B$52:$B133)/3), MOD(ROWS($B$52:$B133), 3)-1 + (COLUMNS($B133:H133)-1)*2)</f>
        <v>0</v>
      </c>
      <c r="I133">
        <f ca="1">OFFSET($AF$4, INT(ROWS($B$52:$B133)/3), MOD(ROWS($B$52:$B133), 3)-1 + (COLUMNS($B133:I133)-1)*2)</f>
        <v>0</v>
      </c>
    </row>
    <row r="134" spans="1:9" hidden="1">
      <c r="B134">
        <f ca="1">OFFSET($AF$4, INT(ROWS($B$52:$B134)/3), MOD(ROWS($B$52:$B134), 3)-1 + (COLUMNS(B134:$B134)-1)*2)</f>
        <v>-42.732700000000001</v>
      </c>
      <c r="C134">
        <f ca="1">OFFSET($AF$4, INT(ROWS($B$52:$B134)/3), MOD(ROWS($B$52:$B134), 3)-1 + (COLUMNS($B134:C134)-1)*2)</f>
        <v>170.24557140948201</v>
      </c>
      <c r="D134">
        <f ca="1">OFFSET($AF$4, INT(ROWS($B$52:$B134)/3), MOD(ROWS($B$52:$B134), 3)-1 + (COLUMNS($B134:D134)-1)*2)</f>
        <v>0</v>
      </c>
      <c r="E134">
        <f ca="1">OFFSET($AF$4, INT(ROWS($B$52:$B134)/3), MOD(ROWS($B$52:$B134), 3)-1 + (COLUMNS($B134:E134)-1)*2)</f>
        <v>0</v>
      </c>
      <c r="F134">
        <f ca="1">OFFSET($AF$4, INT(ROWS($B$52:$B134)/3), MOD(ROWS($B$52:$B134), 3)-1 + (COLUMNS($B134:F134)-1)*2)</f>
        <v>0</v>
      </c>
      <c r="G134">
        <f ca="1">OFFSET($AF$4, INT(ROWS($B$52:$B134)/3), MOD(ROWS($B$52:$B134), 3)-1 + (COLUMNS($B134:G134)-1)*2)</f>
        <v>0</v>
      </c>
      <c r="H134">
        <f ca="1">OFFSET($AF$4, INT(ROWS($B$52:$B134)/3), MOD(ROWS($B$52:$B134), 3)-1 + (COLUMNS($B134:H134)-1)*2)</f>
        <v>0</v>
      </c>
      <c r="I134">
        <f ca="1">OFFSET($AF$4, INT(ROWS($B$52:$B134)/3), MOD(ROWS($B$52:$B134), 3)-1 + (COLUMNS($B134:I134)-1)*2)</f>
        <v>0</v>
      </c>
    </row>
    <row r="135" spans="1:9" hidden="1"/>
    <row r="136" spans="1:9" hidden="1">
      <c r="A136" s="22" t="str">
        <f ca="1">OFFSET($AF$4,INT(ROWS($B$52:$B136)/3),1-COLUMNS(($A$4:$AF$4)))</f>
        <v>Haast</v>
      </c>
      <c r="B136">
        <f ca="1">OFFSET($AF$4, INT(ROWS($B$52:$B136)/3), MOD(ROWS($B$52:$B136), 3)-1 + (COLUMNS(B136:$B136)-1)*2)</f>
        <v>-43.853099999999998</v>
      </c>
      <c r="C136">
        <f ca="1">OFFSET($AF$4, INT(ROWS($B$52:$B136)/3), MOD(ROWS($B$52:$B136), 3)-1 + (COLUMNS($B136:C136)-1)*2)</f>
        <v>169.02566666666667</v>
      </c>
      <c r="D136">
        <f ca="1">OFFSET($AF$4, INT(ROWS($B$52:$B136)/3), MOD(ROWS($B$52:$B136), 3)-1 + (COLUMNS($B136:D136)-1)*2)</f>
        <v>0</v>
      </c>
      <c r="E136">
        <f ca="1">OFFSET($AF$4, INT(ROWS($B$52:$B136)/3), MOD(ROWS($B$52:$B136), 3)-1 + (COLUMNS($B136:E136)-1)*2)</f>
        <v>0</v>
      </c>
      <c r="F136">
        <f ca="1">OFFSET($AF$4, INT(ROWS($B$52:$B136)/3), MOD(ROWS($B$52:$B136), 3)-1 + (COLUMNS($B136:F136)-1)*2)</f>
        <v>0</v>
      </c>
      <c r="G136">
        <f ca="1">OFFSET($AF$4, INT(ROWS($B$52:$B136)/3), MOD(ROWS($B$52:$B136), 3)-1 + (COLUMNS($B136:G136)-1)*2)</f>
        <v>0</v>
      </c>
      <c r="H136">
        <f ca="1">OFFSET($AF$4, INT(ROWS($B$52:$B136)/3), MOD(ROWS($B$52:$B136), 3)-1 + (COLUMNS($B136:H136)-1)*2)</f>
        <v>0</v>
      </c>
      <c r="I136">
        <f ca="1">OFFSET($AF$4, INT(ROWS($B$52:$B136)/3), MOD(ROWS($B$52:$B136), 3)-1 + (COLUMNS($B136:I136)-1)*2)</f>
        <v>0</v>
      </c>
    </row>
    <row r="137" spans="1:9" hidden="1">
      <c r="B137">
        <f ca="1">OFFSET($AF$4, INT(ROWS($B$52:$B137)/3), MOD(ROWS($B$52:$B137), 3)-1 + (COLUMNS(B137:$B137)-1)*2)</f>
        <v>-43.853099999999998</v>
      </c>
      <c r="C137">
        <f ca="1">OFFSET($AF$4, INT(ROWS($B$52:$B137)/3), MOD(ROWS($B$52:$B137), 3)-1 + (COLUMNS($B137:C137)-1)*2)</f>
        <v>168.54030951798961</v>
      </c>
      <c r="D137">
        <f ca="1">OFFSET($AF$4, INT(ROWS($B$52:$B137)/3), MOD(ROWS($B$52:$B137), 3)-1 + (COLUMNS($B137:D137)-1)*2)</f>
        <v>0</v>
      </c>
      <c r="E137">
        <f ca="1">OFFSET($AF$4, INT(ROWS($B$52:$B137)/3), MOD(ROWS($B$52:$B137), 3)-1 + (COLUMNS($B137:E137)-1)*2)</f>
        <v>0</v>
      </c>
      <c r="F137">
        <f ca="1">OFFSET($AF$4, INT(ROWS($B$52:$B137)/3), MOD(ROWS($B$52:$B137), 3)-1 + (COLUMNS($B137:F137)-1)*2)</f>
        <v>0</v>
      </c>
      <c r="G137">
        <f ca="1">OFFSET($AF$4, INT(ROWS($B$52:$B137)/3), MOD(ROWS($B$52:$B137), 3)-1 + (COLUMNS($B137:G137)-1)*2)</f>
        <v>0</v>
      </c>
      <c r="H137">
        <f ca="1">OFFSET($AF$4, INT(ROWS($B$52:$B137)/3), MOD(ROWS($B$52:$B137), 3)-1 + (COLUMNS($B137:H137)-1)*2)</f>
        <v>0</v>
      </c>
      <c r="I137">
        <f ca="1">OFFSET($AF$4, INT(ROWS($B$52:$B137)/3), MOD(ROWS($B$52:$B137), 3)-1 + (COLUMNS($B137:I137)-1)*2)</f>
        <v>0</v>
      </c>
    </row>
    <row r="138" spans="1:9" hidden="1"/>
    <row r="139" spans="1:9" hidden="1">
      <c r="A139" s="22" t="str">
        <f ca="1">OFFSET($AF$4,INT(ROWS($B$52:$B139)/3),1-COLUMNS(($A$4:$AF$4)))</f>
        <v>Secretary Is</v>
      </c>
      <c r="B139">
        <f ca="1">OFFSET($AF$4, INT(ROWS($B$52:$B139)/3), MOD(ROWS($B$52:$B139), 3)-1 + (COLUMNS(B139:$B139)-1)*2)</f>
        <v>0</v>
      </c>
      <c r="C139">
        <f ca="1">OFFSET($AF$4, INT(ROWS($B$52:$B139)/3), MOD(ROWS($B$52:$B139), 3)-1 + (COLUMNS($B139:C139)-1)*2)</f>
        <v>0</v>
      </c>
      <c r="D139">
        <f ca="1">OFFSET($AF$4, INT(ROWS($B$52:$B139)/3), MOD(ROWS($B$52:$B139), 3)-1 + (COLUMNS($B139:D139)-1)*2)</f>
        <v>-45.225050000000003</v>
      </c>
      <c r="E139">
        <f ca="1">OFFSET($AF$4, INT(ROWS($B$52:$B139)/3), MOD(ROWS($B$52:$B139), 3)-1 + (COLUMNS($B139:E139)-1)*2)</f>
        <v>166.87356666666668</v>
      </c>
      <c r="F139">
        <f ca="1">OFFSET($AF$4, INT(ROWS($B$52:$B139)/3), MOD(ROWS($B$52:$B139), 3)-1 + (COLUMNS($B139:F139)-1)*2)</f>
        <v>0</v>
      </c>
      <c r="G139">
        <f ca="1">OFFSET($AF$4, INT(ROWS($B$52:$B139)/3), MOD(ROWS($B$52:$B139), 3)-1 + (COLUMNS($B139:G139)-1)*2)</f>
        <v>0</v>
      </c>
      <c r="H139">
        <f ca="1">OFFSET($AF$4, INT(ROWS($B$52:$B139)/3), MOD(ROWS($B$52:$B139), 3)-1 + (COLUMNS($B139:H139)-1)*2)</f>
        <v>0</v>
      </c>
      <c r="I139">
        <f ca="1">OFFSET($AF$4, INT(ROWS($B$52:$B139)/3), MOD(ROWS($B$52:$B139), 3)-1 + (COLUMNS($B139:I139)-1)*2)</f>
        <v>0</v>
      </c>
    </row>
    <row r="140" spans="1:9" hidden="1">
      <c r="B140">
        <f ca="1">OFFSET($AF$4, INT(ROWS($B$52:$B140)/3), MOD(ROWS($B$52:$B140), 3)-1 + (COLUMNS(B140:$B140)-1)*2)</f>
        <v>0</v>
      </c>
      <c r="C140">
        <f ca="1">OFFSET($AF$4, INT(ROWS($B$52:$B140)/3), MOD(ROWS($B$52:$B140), 3)-1 + (COLUMNS($B140:C140)-1)*2)</f>
        <v>0</v>
      </c>
      <c r="D140">
        <f ca="1">OFFSET($AF$4, INT(ROWS($B$52:$B140)/3), MOD(ROWS($B$52:$B140), 3)-1 + (COLUMNS($B140:D140)-1)*2)</f>
        <v>-45.225050000000003</v>
      </c>
      <c r="E140">
        <f ca="1">OFFSET($AF$4, INT(ROWS($B$52:$B140)/3), MOD(ROWS($B$52:$B140), 3)-1 + (COLUMNS($B140:E140)-1)*2)</f>
        <v>166.04534924979359</v>
      </c>
      <c r="F140">
        <f ca="1">OFFSET($AF$4, INT(ROWS($B$52:$B140)/3), MOD(ROWS($B$52:$B140), 3)-1 + (COLUMNS($B140:F140)-1)*2)</f>
        <v>0</v>
      </c>
      <c r="G140">
        <f ca="1">OFFSET($AF$4, INT(ROWS($B$52:$B140)/3), MOD(ROWS($B$52:$B140), 3)-1 + (COLUMNS($B140:G140)-1)*2)</f>
        <v>0</v>
      </c>
      <c r="H140">
        <f ca="1">OFFSET($AF$4, INT(ROWS($B$52:$B140)/3), MOD(ROWS($B$52:$B140), 3)-1 + (COLUMNS($B140:H140)-1)*2)</f>
        <v>0</v>
      </c>
      <c r="I140">
        <f ca="1">OFFSET($AF$4, INT(ROWS($B$52:$B140)/3), MOD(ROWS($B$52:$B140), 3)-1 + (COLUMNS($B140:I140)-1)*2)</f>
        <v>0</v>
      </c>
    </row>
    <row r="141" spans="1:9" hidden="1"/>
    <row r="142" spans="1:9" hidden="1">
      <c r="A142" s="22" t="str">
        <f ca="1">OFFSET($AF$4,INT(ROWS($B$52:$B142)/3),1-COLUMNS(($A$4:$AF$4)))</f>
        <v>Puysegur Pt</v>
      </c>
      <c r="B142">
        <f ca="1">OFFSET($AF$4, INT(ROWS($B$52:$B142)/3), MOD(ROWS($B$52:$B142), 3)-1 + (COLUMNS(B142:$B142)-1)*2)</f>
        <v>0</v>
      </c>
      <c r="C142">
        <f ca="1">OFFSET($AF$4, INT(ROWS($B$52:$B142)/3), MOD(ROWS($B$52:$B142), 3)-1 + (COLUMNS($B142:C142)-1)*2)</f>
        <v>0</v>
      </c>
      <c r="D142">
        <f ca="1">OFFSET($AF$4, INT(ROWS($B$52:$B142)/3), MOD(ROWS($B$52:$B142), 3)-1 + (COLUMNS($B142:D142)-1)*2)</f>
        <v>0</v>
      </c>
      <c r="E142">
        <f ca="1">OFFSET($AF$4, INT(ROWS($B$52:$B142)/3), MOD(ROWS($B$52:$B142), 3)-1 + (COLUMNS($B142:E142)-1)*2)</f>
        <v>0</v>
      </c>
      <c r="F142">
        <f ca="1">OFFSET($AF$4, INT(ROWS($B$52:$B142)/3), MOD(ROWS($B$52:$B142), 3)-1 + (COLUMNS($B142:F142)-1)*2)</f>
        <v>-46.156316666666669</v>
      </c>
      <c r="G142">
        <f ca="1">OFFSET($AF$4, INT(ROWS($B$52:$B142)/3), MOD(ROWS($B$52:$B142), 3)-1 + (COLUMNS($B142:G142)-1)*2)</f>
        <v>166.60955000000001</v>
      </c>
      <c r="H142">
        <f ca="1">OFFSET($AF$4, INT(ROWS($B$52:$B142)/3), MOD(ROWS($B$52:$B142), 3)-1 + (COLUMNS($B142:H142)-1)*2)</f>
        <v>0</v>
      </c>
      <c r="I142">
        <f ca="1">OFFSET($AF$4, INT(ROWS($B$52:$B142)/3), MOD(ROWS($B$52:$B142), 3)-1 + (COLUMNS($B142:I142)-1)*2)</f>
        <v>0</v>
      </c>
    </row>
    <row r="143" spans="1:9" hidden="1">
      <c r="B143">
        <f ca="1">OFFSET($AF$4, INT(ROWS($B$52:$B143)/3), MOD(ROWS($B$52:$B143), 3)-1 + (COLUMNS(B143:$B143)-1)*2)</f>
        <v>0</v>
      </c>
      <c r="C143">
        <f ca="1">OFFSET($AF$4, INT(ROWS($B$52:$B143)/3), MOD(ROWS($B$52:$B143), 3)-1 + (COLUMNS($B143:C143)-1)*2)</f>
        <v>0</v>
      </c>
      <c r="D143">
        <f ca="1">OFFSET($AF$4, INT(ROWS($B$52:$B143)/3), MOD(ROWS($B$52:$B143), 3)-1 + (COLUMNS($B143:D143)-1)*2)</f>
        <v>0</v>
      </c>
      <c r="E143">
        <f ca="1">OFFSET($AF$4, INT(ROWS($B$52:$B143)/3), MOD(ROWS($B$52:$B143), 3)-1 + (COLUMNS($B143:E143)-1)*2)</f>
        <v>0</v>
      </c>
      <c r="F143">
        <f ca="1">OFFSET($AF$4, INT(ROWS($B$52:$B143)/3), MOD(ROWS($B$52:$B143), 3)-1 + (COLUMNS($B143:F143)-1)*2)</f>
        <v>-45.248862964143932</v>
      </c>
      <c r="G143">
        <f ca="1">OFFSET($AF$4, INT(ROWS($B$52:$B143)/3), MOD(ROWS($B$52:$B143), 3)-1 + (COLUMNS($B143:G143)-1)*2)</f>
        <v>165.29951313283465</v>
      </c>
      <c r="H143">
        <f ca="1">OFFSET($AF$4, INT(ROWS($B$52:$B143)/3), MOD(ROWS($B$52:$B143), 3)-1 + (COLUMNS($B143:H143)-1)*2)</f>
        <v>0</v>
      </c>
      <c r="I143">
        <f ca="1">OFFSET($AF$4, INT(ROWS($B$52:$B143)/3), MOD(ROWS($B$52:$B143), 3)-1 + (COLUMNS($B143:I143)-1)*2)</f>
        <v>0</v>
      </c>
    </row>
    <row r="144" spans="1:9" hidden="1"/>
    <row r="145" spans="1:9" hidden="1">
      <c r="A145" s="22" t="str">
        <f ca="1">OFFSET($AF$4,INT(ROWS($B$52:$B145)/3),1-COLUMNS(($A$4:$AF$4)))</f>
        <v>SW Cape</v>
      </c>
      <c r="B145">
        <f ca="1">OFFSET($AF$4, INT(ROWS($B$52:$B145)/3), MOD(ROWS($B$52:$B145), 3)-1 + (COLUMNS(B145:$B145)-1)*2)</f>
        <v>0</v>
      </c>
      <c r="C145">
        <f ca="1">OFFSET($AF$4, INT(ROWS($B$52:$B145)/3), MOD(ROWS($B$52:$B145), 3)-1 + (COLUMNS($B145:C145)-1)*2)</f>
        <v>0</v>
      </c>
      <c r="D145">
        <f ca="1">OFFSET($AF$4, INT(ROWS($B$52:$B145)/3), MOD(ROWS($B$52:$B145), 3)-1 + (COLUMNS($B145:D145)-1)*2)</f>
        <v>0</v>
      </c>
      <c r="E145">
        <f ca="1">OFFSET($AF$4, INT(ROWS($B$52:$B145)/3), MOD(ROWS($B$52:$B145), 3)-1 + (COLUMNS($B145:E145)-1)*2)</f>
        <v>0</v>
      </c>
      <c r="F145">
        <f ca="1">OFFSET($AF$4, INT(ROWS($B$52:$B145)/3), MOD(ROWS($B$52:$B145), 3)-1 + (COLUMNS($B145:F145)-1)*2)</f>
        <v>-47.280383333333333</v>
      </c>
      <c r="G145">
        <f ca="1">OFFSET($AF$4, INT(ROWS($B$52:$B145)/3), MOD(ROWS($B$52:$B145), 3)-1 + (COLUMNS($B145:G145)-1)*2)</f>
        <v>167.45946666666666</v>
      </c>
      <c r="H145">
        <f ca="1">OFFSET($AF$4, INT(ROWS($B$52:$B145)/3), MOD(ROWS($B$52:$B145), 3)-1 + (COLUMNS($B145:H145)-1)*2)</f>
        <v>0</v>
      </c>
      <c r="I145">
        <f ca="1">OFFSET($AF$4, INT(ROWS($B$52:$B145)/3), MOD(ROWS($B$52:$B145), 3)-1 + (COLUMNS($B145:I145)-1)*2)</f>
        <v>0</v>
      </c>
    </row>
    <row r="146" spans="1:9" hidden="1">
      <c r="B146">
        <f ca="1">OFFSET($AF$4, INT(ROWS($B$52:$B146)/3), MOD(ROWS($B$52:$B146), 3)-1 + (COLUMNS(B146:$B146)-1)*2)</f>
        <v>0</v>
      </c>
      <c r="C146">
        <f ca="1">OFFSET($AF$4, INT(ROWS($B$52:$B146)/3), MOD(ROWS($B$52:$B146), 3)-1 + (COLUMNS($B146:C146)-1)*2)</f>
        <v>0</v>
      </c>
      <c r="D146">
        <f ca="1">OFFSET($AF$4, INT(ROWS($B$52:$B146)/3), MOD(ROWS($B$52:$B146), 3)-1 + (COLUMNS($B146:D146)-1)*2)</f>
        <v>0</v>
      </c>
      <c r="E146">
        <f ca="1">OFFSET($AF$4, INT(ROWS($B$52:$B146)/3), MOD(ROWS($B$52:$B146), 3)-1 + (COLUMNS($B146:E146)-1)*2)</f>
        <v>0</v>
      </c>
      <c r="F146">
        <f ca="1">OFFSET($AF$4, INT(ROWS($B$52:$B146)/3), MOD(ROWS($B$52:$B146), 3)-1 + (COLUMNS($B146:F146)-1)*2)</f>
        <v>-46.125442257395306</v>
      </c>
      <c r="G146">
        <f ca="1">OFFSET($AF$4, INT(ROWS($B$52:$B146)/3), MOD(ROWS($B$52:$B146), 3)-1 + (COLUMNS($B146:G146)-1)*2)</f>
        <v>165.75704637017495</v>
      </c>
      <c r="H146">
        <f ca="1">OFFSET($AF$4, INT(ROWS($B$52:$B146)/3), MOD(ROWS($B$52:$B146), 3)-1 + (COLUMNS($B146:H146)-1)*2)</f>
        <v>0</v>
      </c>
      <c r="I146">
        <f ca="1">OFFSET($AF$4, INT(ROWS($B$52:$B146)/3), MOD(ROWS($B$52:$B146), 3)-1 + (COLUMNS($B146:I146)-1)*2)</f>
        <v>0</v>
      </c>
    </row>
    <row r="147" spans="1:9" hidden="1"/>
    <row r="148" spans="1:9" hidden="1">
      <c r="A148" s="22" t="str">
        <f ca="1">OFFSET($AF$4,INT(ROWS($B$52:$B148)/3),1-COLUMNS(($A$4:$AF$4)))</f>
        <v>Enderby Is</v>
      </c>
      <c r="B148">
        <f ca="1">OFFSET($AF$4, INT(ROWS($B$52:$B148)/3), MOD(ROWS($B$52:$B148), 3)-1 + (COLUMNS(B148:$B148)-1)*2)</f>
        <v>0</v>
      </c>
      <c r="C148">
        <f ca="1">OFFSET($AF$4, INT(ROWS($B$52:$B148)/3), MOD(ROWS($B$52:$B148), 3)-1 + (COLUMNS($B148:C148)-1)*2)</f>
        <v>0</v>
      </c>
      <c r="D148">
        <f ca="1">OFFSET($AF$4, INT(ROWS($B$52:$B148)/3), MOD(ROWS($B$52:$B148), 3)-1 + (COLUMNS($B148:D148)-1)*2)</f>
        <v>0</v>
      </c>
      <c r="E148">
        <f ca="1">OFFSET($AF$4, INT(ROWS($B$52:$B148)/3), MOD(ROWS($B$52:$B148), 3)-1 + (COLUMNS($B148:E148)-1)*2)</f>
        <v>0</v>
      </c>
      <c r="F148">
        <f ca="1">OFFSET($AF$4, INT(ROWS($B$52:$B148)/3), MOD(ROWS($B$52:$B148), 3)-1 + (COLUMNS($B148:F148)-1)*2)</f>
        <v>-50.496166666666667</v>
      </c>
      <c r="G148">
        <f ca="1">OFFSET($AF$4, INT(ROWS($B$52:$B148)/3), MOD(ROWS($B$52:$B148), 3)-1 + (COLUMNS($B148:G148)-1)*2)</f>
        <v>166.2817</v>
      </c>
      <c r="H148">
        <f ca="1">OFFSET($AF$4, INT(ROWS($B$52:$B148)/3), MOD(ROWS($B$52:$B148), 3)-1 + (COLUMNS($B148:H148)-1)*2)</f>
        <v>0</v>
      </c>
      <c r="I148">
        <f ca="1">OFFSET($AF$4, INT(ROWS($B$52:$B148)/3), MOD(ROWS($B$52:$B148), 3)-1 + (COLUMNS($B148:I148)-1)*2)</f>
        <v>0</v>
      </c>
    </row>
    <row r="149" spans="1:9" hidden="1">
      <c r="B149">
        <f ca="1">OFFSET($AF$4, INT(ROWS($B$52:$B149)/3), MOD(ROWS($B$52:$B149), 3)-1 + (COLUMNS(B149:$B149)-1)*2)</f>
        <v>0</v>
      </c>
      <c r="C149">
        <f ca="1">OFFSET($AF$4, INT(ROWS($B$52:$B149)/3), MOD(ROWS($B$52:$B149), 3)-1 + (COLUMNS($B149:C149)-1)*2)</f>
        <v>0</v>
      </c>
      <c r="D149">
        <f ca="1">OFFSET($AF$4, INT(ROWS($B$52:$B149)/3), MOD(ROWS($B$52:$B149), 3)-1 + (COLUMNS($B149:D149)-1)*2)</f>
        <v>0</v>
      </c>
      <c r="E149">
        <f ca="1">OFFSET($AF$4, INT(ROWS($B$52:$B149)/3), MOD(ROWS($B$52:$B149), 3)-1 + (COLUMNS($B149:E149)-1)*2)</f>
        <v>0</v>
      </c>
      <c r="F149">
        <f ca="1">OFFSET($AF$4, INT(ROWS($B$52:$B149)/3), MOD(ROWS($B$52:$B149), 3)-1 + (COLUMNS($B149:F149)-1)*2)</f>
        <v>-49.671208755282365</v>
      </c>
      <c r="G149">
        <f ca="1">OFFSET($AF$4, INT(ROWS($B$52:$B149)/3), MOD(ROWS($B$52:$B149), 3)-1 + (COLUMNS($B149:G149)-1)*2)</f>
        <v>164.98486112447304</v>
      </c>
      <c r="H149">
        <f ca="1">OFFSET($AF$4, INT(ROWS($B$52:$B149)/3), MOD(ROWS($B$52:$B149), 3)-1 + (COLUMNS($B149:H149)-1)*2)</f>
        <v>0</v>
      </c>
      <c r="I149">
        <f ca="1">OFFSET($AF$4, INT(ROWS($B$52:$B149)/3), MOD(ROWS($B$52:$B149), 3)-1 + (COLUMNS($B149:I149)-1)*2)</f>
        <v>0</v>
      </c>
    </row>
    <row r="150" spans="1:9" hidden="1"/>
    <row r="151" spans="1:9" hidden="1">
      <c r="A151" s="22" t="str">
        <f ca="1">OFFSET($AF$4,INT(ROWS($B$52:$B151)/3),1-COLUMNS(($A$4:$AF$4)))</f>
        <v>Campbell Is</v>
      </c>
      <c r="B151">
        <f ca="1">OFFSET($AF$4, INT(ROWS($B$52:$B151)/3), MOD(ROWS($B$52:$B151), 3)-1 + (COLUMNS(B151:$B151)-1)*2)</f>
        <v>0</v>
      </c>
      <c r="C151">
        <f ca="1">OFFSET($AF$4, INT(ROWS($B$52:$B151)/3), MOD(ROWS($B$52:$B151), 3)-1 + (COLUMNS($B151:C151)-1)*2)</f>
        <v>0</v>
      </c>
      <c r="D151">
        <f ca="1">OFFSET($AF$4, INT(ROWS($B$52:$B151)/3), MOD(ROWS($B$52:$B151), 3)-1 + (COLUMNS($B151:D151)-1)*2)</f>
        <v>-52.54846666666667</v>
      </c>
      <c r="E151">
        <f ca="1">OFFSET($AF$4, INT(ROWS($B$52:$B151)/3), MOD(ROWS($B$52:$B151), 3)-1 + (COLUMNS($B151:E151)-1)*2)</f>
        <v>169.15280000000001</v>
      </c>
      <c r="F151">
        <f ca="1">OFFSET($AF$4, INT(ROWS($B$52:$B151)/3), MOD(ROWS($B$52:$B151), 3)-1 + (COLUMNS($B151:F151)-1)*2)</f>
        <v>0</v>
      </c>
      <c r="G151">
        <f ca="1">OFFSET($AF$4, INT(ROWS($B$52:$B151)/3), MOD(ROWS($B$52:$B151), 3)-1 + (COLUMNS($B151:G151)-1)*2)</f>
        <v>0</v>
      </c>
      <c r="H151">
        <f ca="1">OFFSET($AF$4, INT(ROWS($B$52:$B151)/3), MOD(ROWS($B$52:$B151), 3)-1 + (COLUMNS($B151:H151)-1)*2)</f>
        <v>0</v>
      </c>
      <c r="I151">
        <f ca="1">OFFSET($AF$4, INT(ROWS($B$52:$B151)/3), MOD(ROWS($B$52:$B151), 3)-1 + (COLUMNS($B151:I151)-1)*2)</f>
        <v>0</v>
      </c>
    </row>
    <row r="152" spans="1:9" hidden="1">
      <c r="B152">
        <f ca="1">OFFSET($AF$4, INT(ROWS($B$52:$B152)/3), MOD(ROWS($B$52:$B152), 3)-1 + (COLUMNS(B152:$B152)-1)*2)</f>
        <v>0</v>
      </c>
      <c r="C152">
        <f ca="1">OFFSET($AF$4, INT(ROWS($B$52:$B152)/3), MOD(ROWS($B$52:$B152), 3)-1 + (COLUMNS($B152:C152)-1)*2)</f>
        <v>0</v>
      </c>
      <c r="D152">
        <f ca="1">OFFSET($AF$4, INT(ROWS($B$52:$B152)/3), MOD(ROWS($B$52:$B152), 3)-1 + (COLUMNS($B152:D152)-1)*2)</f>
        <v>-51.847252441990008</v>
      </c>
      <c r="E152">
        <f ca="1">OFFSET($AF$4, INT(ROWS($B$52:$B152)/3), MOD(ROWS($B$52:$B152), 3)-1 + (COLUMNS($B152:E152)-1)*2)</f>
        <v>167.999658037084</v>
      </c>
      <c r="F152">
        <f ca="1">OFFSET($AF$4, INT(ROWS($B$52:$B152)/3), MOD(ROWS($B$52:$B152), 3)-1 + (COLUMNS($B152:F152)-1)*2)</f>
        <v>0</v>
      </c>
      <c r="G152">
        <f ca="1">OFFSET($AF$4, INT(ROWS($B$52:$B152)/3), MOD(ROWS($B$52:$B152), 3)-1 + (COLUMNS($B152:G152)-1)*2)</f>
        <v>0</v>
      </c>
      <c r="H152">
        <f ca="1">OFFSET($AF$4, INT(ROWS($B$52:$B152)/3), MOD(ROWS($B$52:$B152), 3)-1 + (COLUMNS($B152:H152)-1)*2)</f>
        <v>0</v>
      </c>
      <c r="I152">
        <f ca="1">OFFSET($AF$4, INT(ROWS($B$52:$B152)/3), MOD(ROWS($B$52:$B152), 3)-1 + (COLUMNS($B152:I152)-1)*2)</f>
        <v>0</v>
      </c>
    </row>
    <row r="153" spans="1:9" hidden="1"/>
    <row r="154" spans="1:9" hidden="1">
      <c r="A154" s="22" t="str">
        <f ca="1">OFFSET($AF$4,INT(ROWS($B$52:$B154)/3),1-COLUMNS(($A$4:$AF$4)))</f>
        <v>Nugget Pt</v>
      </c>
      <c r="B154">
        <f ca="1">OFFSET($AF$4, INT(ROWS($B$52:$B154)/3), MOD(ROWS($B$52:$B154), 3)-1 + (COLUMNS(B154:$B154)-1)*2)</f>
        <v>-46.448483333333336</v>
      </c>
      <c r="C154">
        <f ca="1">OFFSET($AF$4, INT(ROWS($B$52:$B154)/3), MOD(ROWS($B$52:$B154), 3)-1 + (COLUMNS($B154:C154)-1)*2)</f>
        <v>169.81876666666668</v>
      </c>
      <c r="D154">
        <f ca="1">OFFSET($AF$4, INT(ROWS($B$52:$B154)/3), MOD(ROWS($B$52:$B154), 3)-1 + (COLUMNS($B154:D154)-1)*2)</f>
        <v>0</v>
      </c>
      <c r="E154">
        <f ca="1">OFFSET($AF$4, INT(ROWS($B$52:$B154)/3), MOD(ROWS($B$52:$B154), 3)-1 + (COLUMNS($B154:E154)-1)*2)</f>
        <v>0</v>
      </c>
      <c r="F154">
        <f ca="1">OFFSET($AF$4, INT(ROWS($B$52:$B154)/3), MOD(ROWS($B$52:$B154), 3)-1 + (COLUMNS($B154:F154)-1)*2)</f>
        <v>0</v>
      </c>
      <c r="G154">
        <f ca="1">OFFSET($AF$4, INT(ROWS($B$52:$B154)/3), MOD(ROWS($B$52:$B154), 3)-1 + (COLUMNS($B154:G154)-1)*2)</f>
        <v>0</v>
      </c>
      <c r="H154">
        <f ca="1">OFFSET($AF$4, INT(ROWS($B$52:$B154)/3), MOD(ROWS($B$52:$B154), 3)-1 + (COLUMNS($B154:H154)-1)*2)</f>
        <v>0</v>
      </c>
      <c r="I154">
        <f ca="1">OFFSET($AF$4, INT(ROWS($B$52:$B154)/3), MOD(ROWS($B$52:$B154), 3)-1 + (COLUMNS($B154:I154)-1)*2)</f>
        <v>0</v>
      </c>
    </row>
    <row r="155" spans="1:9" hidden="1">
      <c r="B155">
        <f ca="1">OFFSET($AF$4, INT(ROWS($B$52:$B155)/3), MOD(ROWS($B$52:$B155), 3)-1 + (COLUMNS(B155:$B155)-1)*2)</f>
        <v>-46.283491751056474</v>
      </c>
      <c r="C155">
        <f ca="1">OFFSET($AF$4, INT(ROWS($B$52:$B155)/3), MOD(ROWS($B$52:$B155), 3)-1 + (COLUMNS($B155:C155)-1)*2)</f>
        <v>170.05822969141261</v>
      </c>
      <c r="D155">
        <f ca="1">OFFSET($AF$4, INT(ROWS($B$52:$B155)/3), MOD(ROWS($B$52:$B155), 3)-1 + (COLUMNS($B155:D155)-1)*2)</f>
        <v>0</v>
      </c>
      <c r="E155">
        <f ca="1">OFFSET($AF$4, INT(ROWS($B$52:$B155)/3), MOD(ROWS($B$52:$B155), 3)-1 + (COLUMNS($B155:E155)-1)*2)</f>
        <v>0</v>
      </c>
      <c r="F155">
        <f ca="1">OFFSET($AF$4, INT(ROWS($B$52:$B155)/3), MOD(ROWS($B$52:$B155), 3)-1 + (COLUMNS($B155:F155)-1)*2)</f>
        <v>0</v>
      </c>
      <c r="G155">
        <f ca="1">OFFSET($AF$4, INT(ROWS($B$52:$B155)/3), MOD(ROWS($B$52:$B155), 3)-1 + (COLUMNS($B155:G155)-1)*2)</f>
        <v>0</v>
      </c>
      <c r="H155">
        <f ca="1">OFFSET($AF$4, INT(ROWS($B$52:$B155)/3), MOD(ROWS($B$52:$B155), 3)-1 + (COLUMNS($B155:H155)-1)*2)</f>
        <v>0</v>
      </c>
      <c r="I155">
        <f ca="1">OFFSET($AF$4, INT(ROWS($B$52:$B155)/3), MOD(ROWS($B$52:$B155), 3)-1 + (COLUMNS($B155:I155)-1)*2)</f>
        <v>0</v>
      </c>
    </row>
    <row r="156" spans="1:9" hidden="1"/>
    <row r="157" spans="1:9" hidden="1">
      <c r="A157" s="22" t="str">
        <f ca="1">OFFSET($AF$4,INT(ROWS($B$52:$B157)/3),1-COLUMNS(($A$4:$AF$4)))</f>
        <v>Taiaroa Hd</v>
      </c>
      <c r="B157">
        <f ca="1">OFFSET($AF$4, INT(ROWS($B$52:$B157)/3), MOD(ROWS($B$52:$B157), 3)-1 + (COLUMNS(B157:$B157)-1)*2)</f>
        <v>0</v>
      </c>
      <c r="C157">
        <f ca="1">OFFSET($AF$4, INT(ROWS($B$52:$B157)/3), MOD(ROWS($B$52:$B157), 3)-1 + (COLUMNS($B157:C157)-1)*2)</f>
        <v>0</v>
      </c>
      <c r="D157">
        <f ca="1">OFFSET($AF$4, INT(ROWS($B$52:$B157)/3), MOD(ROWS($B$52:$B157), 3)-1 + (COLUMNS($B157:D157)-1)*2)</f>
        <v>-45.773716666666665</v>
      </c>
      <c r="E157">
        <f ca="1">OFFSET($AF$4, INT(ROWS($B$52:$B157)/3), MOD(ROWS($B$52:$B157), 3)-1 + (COLUMNS($B157:E157)-1)*2)</f>
        <v>170.72886666666668</v>
      </c>
      <c r="F157">
        <f ca="1">OFFSET($AF$4, INT(ROWS($B$52:$B157)/3), MOD(ROWS($B$52:$B157), 3)-1 + (COLUMNS($B157:F157)-1)*2)</f>
        <v>0</v>
      </c>
      <c r="G157">
        <f ca="1">OFFSET($AF$4, INT(ROWS($B$52:$B157)/3), MOD(ROWS($B$52:$B157), 3)-1 + (COLUMNS($B157:G157)-1)*2)</f>
        <v>0</v>
      </c>
      <c r="H157">
        <f ca="1">OFFSET($AF$4, INT(ROWS($B$52:$B157)/3), MOD(ROWS($B$52:$B157), 3)-1 + (COLUMNS($B157:H157)-1)*2)</f>
        <v>0</v>
      </c>
      <c r="I157">
        <f ca="1">OFFSET($AF$4, INT(ROWS($B$52:$B157)/3), MOD(ROWS($B$52:$B157), 3)-1 + (COLUMNS($B157:I157)-1)*2)</f>
        <v>0</v>
      </c>
    </row>
    <row r="158" spans="1:9" hidden="1">
      <c r="B158">
        <f ca="1">OFFSET($AF$4, INT(ROWS($B$52:$B158)/3), MOD(ROWS($B$52:$B158), 3)-1 + (COLUMNS(B158:$B158)-1)*2)</f>
        <v>0</v>
      </c>
      <c r="C158">
        <f ca="1">OFFSET($AF$4, INT(ROWS($B$52:$B158)/3), MOD(ROWS($B$52:$B158), 3)-1 + (COLUMNS($B158:C158)-1)*2)</f>
        <v>0</v>
      </c>
      <c r="D158">
        <f ca="1">OFFSET($AF$4, INT(ROWS($B$52:$B158)/3), MOD(ROWS($B$52:$B158), 3)-1 + (COLUMNS($B158:D158)-1)*2)</f>
        <v>-45.361237710974514</v>
      </c>
      <c r="E158">
        <f ca="1">OFFSET($AF$4, INT(ROWS($B$52:$B158)/3), MOD(ROWS($B$52:$B158), 3)-1 + (COLUMNS($B158:E158)-1)*2)</f>
        <v>171.32023951829956</v>
      </c>
      <c r="F158">
        <f ca="1">OFFSET($AF$4, INT(ROWS($B$52:$B158)/3), MOD(ROWS($B$52:$B158), 3)-1 + (COLUMNS($B158:F158)-1)*2)</f>
        <v>0</v>
      </c>
      <c r="G158">
        <f ca="1">OFFSET($AF$4, INT(ROWS($B$52:$B158)/3), MOD(ROWS($B$52:$B158), 3)-1 + (COLUMNS($B158:G158)-1)*2)</f>
        <v>0</v>
      </c>
      <c r="H158">
        <f ca="1">OFFSET($AF$4, INT(ROWS($B$52:$B158)/3), MOD(ROWS($B$52:$B158), 3)-1 + (COLUMNS($B158:H158)-1)*2)</f>
        <v>0</v>
      </c>
      <c r="I158">
        <f ca="1">OFFSET($AF$4, INT(ROWS($B$52:$B158)/3), MOD(ROWS($B$52:$B158), 3)-1 + (COLUMNS($B158:I158)-1)*2)</f>
        <v>0</v>
      </c>
    </row>
    <row r="159" spans="1:9" hidden="1"/>
    <row r="160" spans="1:9" hidden="1">
      <c r="A160" s="22" t="str">
        <f ca="1">OFFSET($AF$4,INT(ROWS($B$52:$B160)/3),1-COLUMNS(($A$4:$AF$4)))</f>
        <v>Oamaru Apt</v>
      </c>
      <c r="B160">
        <f ca="1">OFFSET($AF$4, INT(ROWS($B$52:$B160)/3), MOD(ROWS($B$52:$B160), 3)-1 + (COLUMNS(B160:$B160)-1)*2)</f>
        <v>-44.94231666666667</v>
      </c>
      <c r="C160">
        <f ca="1">OFFSET($AF$4, INT(ROWS($B$52:$B160)/3), MOD(ROWS($B$52:$B160), 3)-1 + (COLUMNS($B160:C160)-1)*2)</f>
        <v>171.13059999999999</v>
      </c>
      <c r="D160">
        <f ca="1">OFFSET($AF$4, INT(ROWS($B$52:$B160)/3), MOD(ROWS($B$52:$B160), 3)-1 + (COLUMNS($B160:D160)-1)*2)</f>
        <v>0</v>
      </c>
      <c r="E160">
        <f ca="1">OFFSET($AF$4, INT(ROWS($B$52:$B160)/3), MOD(ROWS($B$52:$B160), 3)-1 + (COLUMNS($B160:E160)-1)*2)</f>
        <v>0</v>
      </c>
      <c r="F160">
        <f ca="1">OFFSET($AF$4, INT(ROWS($B$52:$B160)/3), MOD(ROWS($B$52:$B160), 3)-1 + (COLUMNS($B160:F160)-1)*2)</f>
        <v>0</v>
      </c>
      <c r="G160">
        <f ca="1">OFFSET($AF$4, INT(ROWS($B$52:$B160)/3), MOD(ROWS($B$52:$B160), 3)-1 + (COLUMNS($B160:G160)-1)*2)</f>
        <v>0</v>
      </c>
      <c r="H160">
        <f ca="1">OFFSET($AF$4, INT(ROWS($B$52:$B160)/3), MOD(ROWS($B$52:$B160), 3)-1 + (COLUMNS($B160:H160)-1)*2)</f>
        <v>0</v>
      </c>
      <c r="I160">
        <f ca="1">OFFSET($AF$4, INT(ROWS($B$52:$B160)/3), MOD(ROWS($B$52:$B160), 3)-1 + (COLUMNS($B160:I160)-1)*2)</f>
        <v>0</v>
      </c>
    </row>
    <row r="161" spans="1:9" hidden="1">
      <c r="B161">
        <f ca="1">OFFSET($AF$4, INT(ROWS($B$52:$B161)/3), MOD(ROWS($B$52:$B161), 3)-1 + (COLUMNS(B161:$B161)-1)*2)</f>
        <v>-44.736077188820595</v>
      </c>
      <c r="C161">
        <f ca="1">OFFSET($AF$4, INT(ROWS($B$52:$B161)/3), MOD(ROWS($B$52:$B161), 3)-1 + (COLUMNS($B161:C161)-1)*2)</f>
        <v>171.421973470034</v>
      </c>
      <c r="D161">
        <f ca="1">OFFSET($AF$4, INT(ROWS($B$52:$B161)/3), MOD(ROWS($B$52:$B161), 3)-1 + (COLUMNS($B161:D161)-1)*2)</f>
        <v>0</v>
      </c>
      <c r="E161">
        <f ca="1">OFFSET($AF$4, INT(ROWS($B$52:$B161)/3), MOD(ROWS($B$52:$B161), 3)-1 + (COLUMNS($B161:E161)-1)*2)</f>
        <v>0</v>
      </c>
      <c r="F161">
        <f ca="1">OFFSET($AF$4, INT(ROWS($B$52:$B161)/3), MOD(ROWS($B$52:$B161), 3)-1 + (COLUMNS($B161:F161)-1)*2)</f>
        <v>0</v>
      </c>
      <c r="G161">
        <f ca="1">OFFSET($AF$4, INT(ROWS($B$52:$B161)/3), MOD(ROWS($B$52:$B161), 3)-1 + (COLUMNS($B161:G161)-1)*2)</f>
        <v>0</v>
      </c>
      <c r="H161">
        <f ca="1">OFFSET($AF$4, INT(ROWS($B$52:$B161)/3), MOD(ROWS($B$52:$B161), 3)-1 + (COLUMNS($B161:H161)-1)*2)</f>
        <v>0</v>
      </c>
      <c r="I161">
        <f ca="1">OFFSET($AF$4, INT(ROWS($B$52:$B161)/3), MOD(ROWS($B$52:$B161), 3)-1 + (COLUMNS($B161:I161)-1)*2)</f>
        <v>0</v>
      </c>
    </row>
    <row r="162" spans="1:9" hidden="1"/>
    <row r="163" spans="1:9" hidden="1">
      <c r="A163" s="22" t="str">
        <f ca="1">OFFSET($AF$4,INT(ROWS($B$52:$B163)/3),1-COLUMNS(($A$4:$AF$4)))</f>
        <v>Timaru Apt</v>
      </c>
      <c r="B163">
        <f ca="1">OFFSET($AF$4, INT(ROWS($B$52:$B163)/3), MOD(ROWS($B$52:$B163), 3)-1 + (COLUMNS(B163:$B163)-1)*2)</f>
        <v>-44.298933333333331</v>
      </c>
      <c r="C163">
        <f ca="1">OFFSET($AF$4, INT(ROWS($B$52:$B163)/3), MOD(ROWS($B$52:$B163), 3)-1 + (COLUMNS($B163:C163)-1)*2)</f>
        <v>171.22398333333334</v>
      </c>
      <c r="D163">
        <f ca="1">OFFSET($AF$4, INT(ROWS($B$52:$B163)/3), MOD(ROWS($B$52:$B163), 3)-1 + (COLUMNS($B163:D163)-1)*2)</f>
        <v>0</v>
      </c>
      <c r="E163">
        <f ca="1">OFFSET($AF$4, INT(ROWS($B$52:$B163)/3), MOD(ROWS($B$52:$B163), 3)-1 + (COLUMNS($B163:E163)-1)*2)</f>
        <v>0</v>
      </c>
      <c r="F163">
        <f ca="1">OFFSET($AF$4, INT(ROWS($B$52:$B163)/3), MOD(ROWS($B$52:$B163), 3)-1 + (COLUMNS($B163:F163)-1)*2)</f>
        <v>0</v>
      </c>
      <c r="G163">
        <f ca="1">OFFSET($AF$4, INT(ROWS($B$52:$B163)/3), MOD(ROWS($B$52:$B163), 3)-1 + (COLUMNS($B163:G163)-1)*2)</f>
        <v>0</v>
      </c>
      <c r="H163">
        <f ca="1">OFFSET($AF$4, INT(ROWS($B$52:$B163)/3), MOD(ROWS($B$52:$B163), 3)-1 + (COLUMNS($B163:H163)-1)*2)</f>
        <v>0</v>
      </c>
      <c r="I163">
        <f ca="1">OFFSET($AF$4, INT(ROWS($B$52:$B163)/3), MOD(ROWS($B$52:$B163), 3)-1 + (COLUMNS($B163:I163)-1)*2)</f>
        <v>0</v>
      </c>
    </row>
    <row r="164" spans="1:9" hidden="1">
      <c r="B164">
        <f ca="1">OFFSET($AF$4, INT(ROWS($B$52:$B164)/3), MOD(ROWS($B$52:$B164), 3)-1 + (COLUMNS(B164:$B164)-1)*2)</f>
        <v>-44.298933333333331</v>
      </c>
      <c r="C164">
        <f ca="1">OFFSET($AF$4, INT(ROWS($B$52:$B164)/3), MOD(ROWS($B$52:$B164), 3)-1 + (COLUMNS($B164:C164)-1)*2)</f>
        <v>171.22398333333334</v>
      </c>
      <c r="D164">
        <f ca="1">OFFSET($AF$4, INT(ROWS($B$52:$B164)/3), MOD(ROWS($B$52:$B164), 3)-1 + (COLUMNS($B164:D164)-1)*2)</f>
        <v>0</v>
      </c>
      <c r="E164">
        <f ca="1">OFFSET($AF$4, INT(ROWS($B$52:$B164)/3), MOD(ROWS($B$52:$B164), 3)-1 + (COLUMNS($B164:E164)-1)*2)</f>
        <v>0</v>
      </c>
      <c r="F164">
        <f ca="1">OFFSET($AF$4, INT(ROWS($B$52:$B164)/3), MOD(ROWS($B$52:$B164), 3)-1 + (COLUMNS($B164:F164)-1)*2)</f>
        <v>0</v>
      </c>
      <c r="G164">
        <f ca="1">OFFSET($AF$4, INT(ROWS($B$52:$B164)/3), MOD(ROWS($B$52:$B164), 3)-1 + (COLUMNS($B164:G164)-1)*2)</f>
        <v>0</v>
      </c>
      <c r="H164">
        <f ca="1">OFFSET($AF$4, INT(ROWS($B$52:$B164)/3), MOD(ROWS($B$52:$B164), 3)-1 + (COLUMNS($B164:H164)-1)*2)</f>
        <v>0</v>
      </c>
      <c r="I164">
        <f ca="1">OFFSET($AF$4, INT(ROWS($B$52:$B164)/3), MOD(ROWS($B$52:$B164), 3)-1 + (COLUMNS($B164:I164)-1)*2)</f>
        <v>0</v>
      </c>
    </row>
    <row r="165" spans="1:9" hidden="1"/>
    <row r="166" spans="1:9" hidden="1">
      <c r="A166" s="22" t="str">
        <f ca="1">OFFSET($AF$4,INT(ROWS($B$52:$B166)/3),1-COLUMNS(($A$4:$AF$4)))</f>
        <v>Le Bons Bay</v>
      </c>
      <c r="B166">
        <f ca="1">OFFSET($AF$4, INT(ROWS($B$52:$B166)/3), MOD(ROWS($B$52:$B166), 3)-1 + (COLUMNS(B166:$B166)-1)*2)</f>
        <v>0</v>
      </c>
      <c r="C166">
        <f ca="1">OFFSET($AF$4, INT(ROWS($B$52:$B166)/3), MOD(ROWS($B$52:$B166), 3)-1 + (COLUMNS($B166:C166)-1)*2)</f>
        <v>0</v>
      </c>
      <c r="D166">
        <f ca="1">OFFSET($AF$4, INT(ROWS($B$52:$B166)/3), MOD(ROWS($B$52:$B166), 3)-1 + (COLUMNS($B166:D166)-1)*2)</f>
        <v>-43.745150000000002</v>
      </c>
      <c r="E166">
        <f ca="1">OFFSET($AF$4, INT(ROWS($B$52:$B166)/3), MOD(ROWS($B$52:$B166), 3)-1 + (COLUMNS($B166:E166)-1)*2)</f>
        <v>173.12788333333333</v>
      </c>
      <c r="F166">
        <f ca="1">OFFSET($AF$4, INT(ROWS($B$52:$B166)/3), MOD(ROWS($B$52:$B166), 3)-1 + (COLUMNS($B166:F166)-1)*2)</f>
        <v>0</v>
      </c>
      <c r="G166">
        <f ca="1">OFFSET($AF$4, INT(ROWS($B$52:$B166)/3), MOD(ROWS($B$52:$B166), 3)-1 + (COLUMNS($B166:G166)-1)*2)</f>
        <v>0</v>
      </c>
      <c r="H166">
        <f ca="1">OFFSET($AF$4, INT(ROWS($B$52:$B166)/3), MOD(ROWS($B$52:$B166), 3)-1 + (COLUMNS($B166:H166)-1)*2)</f>
        <v>0</v>
      </c>
      <c r="I166">
        <f ca="1">OFFSET($AF$4, INT(ROWS($B$52:$B166)/3), MOD(ROWS($B$52:$B166), 3)-1 + (COLUMNS($B166:I166)-1)*2)</f>
        <v>0</v>
      </c>
    </row>
    <row r="167" spans="1:9" hidden="1">
      <c r="B167">
        <f ca="1">OFFSET($AF$4, INT(ROWS($B$52:$B167)/3), MOD(ROWS($B$52:$B167), 3)-1 + (COLUMNS(B167:$B167)-1)*2)</f>
        <v>0</v>
      </c>
      <c r="C167">
        <f ca="1">OFFSET($AF$4, INT(ROWS($B$52:$B167)/3), MOD(ROWS($B$52:$B167), 3)-1 + (COLUMNS($B167:C167)-1)*2)</f>
        <v>0</v>
      </c>
      <c r="D167">
        <f ca="1">OFFSET($AF$4, INT(ROWS($B$52:$B167)/3), MOD(ROWS($B$52:$B167), 3)-1 + (COLUMNS($B167:D167)-1)*2)</f>
        <v>-43.291423148738637</v>
      </c>
      <c r="E167">
        <f ca="1">OFFSET($AF$4, INT(ROWS($B$52:$B167)/3), MOD(ROWS($B$52:$B167), 3)-1 + (COLUMNS($B167:E167)-1)*2)</f>
        <v>173.75594634965148</v>
      </c>
      <c r="F167">
        <f ca="1">OFFSET($AF$4, INT(ROWS($B$52:$B167)/3), MOD(ROWS($B$52:$B167), 3)-1 + (COLUMNS($B167:F167)-1)*2)</f>
        <v>0</v>
      </c>
      <c r="G167">
        <f ca="1">OFFSET($AF$4, INT(ROWS($B$52:$B167)/3), MOD(ROWS($B$52:$B167), 3)-1 + (COLUMNS($B167:G167)-1)*2)</f>
        <v>0</v>
      </c>
      <c r="H167">
        <f ca="1">OFFSET($AF$4, INT(ROWS($B$52:$B167)/3), MOD(ROWS($B$52:$B167), 3)-1 + (COLUMNS($B167:H167)-1)*2)</f>
        <v>0</v>
      </c>
      <c r="I167">
        <f ca="1">OFFSET($AF$4, INT(ROWS($B$52:$B167)/3), MOD(ROWS($B$52:$B167), 3)-1 + (COLUMNS($B167:I167)-1)*2)</f>
        <v>0</v>
      </c>
    </row>
    <row r="168" spans="1:9" hidden="1"/>
    <row r="169" spans="1:9" hidden="1">
      <c r="A169" s="22" t="str">
        <f ca="1">OFFSET($AF$4,INT(ROWS($B$52:$B169)/3),1-COLUMNS(($A$4:$AF$4)))</f>
        <v>Lyttelton</v>
      </c>
      <c r="B169">
        <f ca="1">OFFSET($AF$4, INT(ROWS($B$52:$B169)/3), MOD(ROWS($B$52:$B169), 3)-1 + (COLUMNS(B169:$B169)-1)*2)</f>
        <v>-43.611833333333337</v>
      </c>
      <c r="C169">
        <f ca="1">OFFSET($AF$4, INT(ROWS($B$52:$B169)/3), MOD(ROWS($B$52:$B169), 3)-1 + (COLUMNS($B169:C169)-1)*2)</f>
        <v>172.70695000000001</v>
      </c>
      <c r="D169">
        <f ca="1">OFFSET($AF$4, INT(ROWS($B$52:$B169)/3), MOD(ROWS($B$52:$B169), 3)-1 + (COLUMNS($B169:D169)-1)*2)</f>
        <v>0</v>
      </c>
      <c r="E169">
        <f ca="1">OFFSET($AF$4, INT(ROWS($B$52:$B169)/3), MOD(ROWS($B$52:$B169), 3)-1 + (COLUMNS($B169:E169)-1)*2)</f>
        <v>0</v>
      </c>
      <c r="F169">
        <f ca="1">OFFSET($AF$4, INT(ROWS($B$52:$B169)/3), MOD(ROWS($B$52:$B169), 3)-1 + (COLUMNS($B169:F169)-1)*2)</f>
        <v>0</v>
      </c>
      <c r="G169">
        <f ca="1">OFFSET($AF$4, INT(ROWS($B$52:$B169)/3), MOD(ROWS($B$52:$B169), 3)-1 + (COLUMNS($B169:G169)-1)*2)</f>
        <v>0</v>
      </c>
      <c r="H169">
        <f ca="1">OFFSET($AF$4, INT(ROWS($B$52:$B169)/3), MOD(ROWS($B$52:$B169), 3)-1 + (COLUMNS($B169:H169)-1)*2)</f>
        <v>0</v>
      </c>
      <c r="I169">
        <f ca="1">OFFSET($AF$4, INT(ROWS($B$52:$B169)/3), MOD(ROWS($B$52:$B169), 3)-1 + (COLUMNS($B169:I169)-1)*2)</f>
        <v>0</v>
      </c>
    </row>
    <row r="170" spans="1:9" hidden="1">
      <c r="B170">
        <f ca="1">OFFSET($AF$4, INT(ROWS($B$52:$B170)/3), MOD(ROWS($B$52:$B170), 3)-1 + (COLUMNS(B170:$B170)-1)*2)</f>
        <v>-43.364345959918047</v>
      </c>
      <c r="C170">
        <f ca="1">OFFSET($AF$4, INT(ROWS($B$52:$B170)/3), MOD(ROWS($B$52:$B170), 3)-1 + (COLUMNS($B170:C170)-1)*2)</f>
        <v>173.04876949947536</v>
      </c>
      <c r="D170">
        <f ca="1">OFFSET($AF$4, INT(ROWS($B$52:$B170)/3), MOD(ROWS($B$52:$B170), 3)-1 + (COLUMNS($B170:D170)-1)*2)</f>
        <v>0</v>
      </c>
      <c r="E170">
        <f ca="1">OFFSET($AF$4, INT(ROWS($B$52:$B170)/3), MOD(ROWS($B$52:$B170), 3)-1 + (COLUMNS($B170:E170)-1)*2)</f>
        <v>0</v>
      </c>
      <c r="F170">
        <f ca="1">OFFSET($AF$4, INT(ROWS($B$52:$B170)/3), MOD(ROWS($B$52:$B170), 3)-1 + (COLUMNS($B170:F170)-1)*2)</f>
        <v>0</v>
      </c>
      <c r="G170">
        <f ca="1">OFFSET($AF$4, INT(ROWS($B$52:$B170)/3), MOD(ROWS($B$52:$B170), 3)-1 + (COLUMNS($B170:G170)-1)*2)</f>
        <v>0</v>
      </c>
      <c r="H170">
        <f ca="1">OFFSET($AF$4, INT(ROWS($B$52:$B170)/3), MOD(ROWS($B$52:$B170), 3)-1 + (COLUMNS($B170:H170)-1)*2)</f>
        <v>0</v>
      </c>
      <c r="I170">
        <f ca="1">OFFSET($AF$4, INT(ROWS($B$52:$B170)/3), MOD(ROWS($B$52:$B170), 3)-1 + (COLUMNS($B170:I170)-1)*2)</f>
        <v>0</v>
      </c>
    </row>
    <row r="171" spans="1:9" hidden="1"/>
    <row r="172" spans="1:9" hidden="1">
      <c r="A172" s="22" t="str">
        <f ca="1">OFFSET($AF$4,INT(ROWS($B$52:$B172)/3),1-COLUMNS(($A$4:$AF$4)))</f>
        <v>Kaikoura</v>
      </c>
      <c r="B172">
        <f ca="1">OFFSET($AF$4, INT(ROWS($B$52:$B172)/3), MOD(ROWS($B$52:$B172), 3)-1 + (COLUMNS(B172:$B172)-1)*2)</f>
        <v>-42.420450000000002</v>
      </c>
      <c r="C172">
        <f ca="1">OFFSET($AF$4, INT(ROWS($B$52:$B172)/3), MOD(ROWS($B$52:$B172), 3)-1 + (COLUMNS($B172:C172)-1)*2)</f>
        <v>173.69556666666668</v>
      </c>
      <c r="D172">
        <f ca="1">OFFSET($AF$4, INT(ROWS($B$52:$B172)/3), MOD(ROWS($B$52:$B172), 3)-1 + (COLUMNS($B172:D172)-1)*2)</f>
        <v>0</v>
      </c>
      <c r="E172">
        <f ca="1">OFFSET($AF$4, INT(ROWS($B$52:$B172)/3), MOD(ROWS($B$52:$B172), 3)-1 + (COLUMNS($B172:E172)-1)*2)</f>
        <v>0</v>
      </c>
      <c r="F172">
        <f ca="1">OFFSET($AF$4, INT(ROWS($B$52:$B172)/3), MOD(ROWS($B$52:$B172), 3)-1 + (COLUMNS($B172:F172)-1)*2)</f>
        <v>0</v>
      </c>
      <c r="G172">
        <f ca="1">OFFSET($AF$4, INT(ROWS($B$52:$B172)/3), MOD(ROWS($B$52:$B172), 3)-1 + (COLUMNS($B172:G172)-1)*2)</f>
        <v>0</v>
      </c>
      <c r="H172">
        <f ca="1">OFFSET($AF$4, INT(ROWS($B$52:$B172)/3), MOD(ROWS($B$52:$B172), 3)-1 + (COLUMNS($B172:H172)-1)*2)</f>
        <v>0</v>
      </c>
      <c r="I172">
        <f ca="1">OFFSET($AF$4, INT(ROWS($B$52:$B172)/3), MOD(ROWS($B$52:$B172), 3)-1 + (COLUMNS($B172:I172)-1)*2)</f>
        <v>0</v>
      </c>
    </row>
    <row r="173" spans="1:9" hidden="1">
      <c r="B173">
        <f ca="1">OFFSET($AF$4, INT(ROWS($B$52:$B173)/3), MOD(ROWS($B$52:$B173), 3)-1 + (COLUMNS(B173:$B173)-1)*2)</f>
        <v>-42.544193686707651</v>
      </c>
      <c r="C173">
        <f ca="1">OFFSET($AF$4, INT(ROWS($B$52:$B173)/3), MOD(ROWS($B$52:$B173), 3)-1 + (COLUMNS($B173:C173)-1)*2)</f>
        <v>173.86319229080124</v>
      </c>
      <c r="D173">
        <f ca="1">OFFSET($AF$4, INT(ROWS($B$52:$B173)/3), MOD(ROWS($B$52:$B173), 3)-1 + (COLUMNS($B173:D173)-1)*2)</f>
        <v>0</v>
      </c>
      <c r="E173">
        <f ca="1">OFFSET($AF$4, INT(ROWS($B$52:$B173)/3), MOD(ROWS($B$52:$B173), 3)-1 + (COLUMNS($B173:E173)-1)*2)</f>
        <v>0</v>
      </c>
      <c r="F173">
        <f ca="1">OFFSET($AF$4, INT(ROWS($B$52:$B173)/3), MOD(ROWS($B$52:$B173), 3)-1 + (COLUMNS($B173:F173)-1)*2)</f>
        <v>0</v>
      </c>
      <c r="G173">
        <f ca="1">OFFSET($AF$4, INT(ROWS($B$52:$B173)/3), MOD(ROWS($B$52:$B173), 3)-1 + (COLUMNS($B173:G173)-1)*2)</f>
        <v>0</v>
      </c>
      <c r="H173">
        <f ca="1">OFFSET($AF$4, INT(ROWS($B$52:$B173)/3), MOD(ROWS($B$52:$B173), 3)-1 + (COLUMNS($B173:H173)-1)*2)</f>
        <v>0</v>
      </c>
      <c r="I173">
        <f ca="1">OFFSET($AF$4, INT(ROWS($B$52:$B173)/3), MOD(ROWS($B$52:$B173), 3)-1 + (COLUMNS($B173:I173)-1)*2)</f>
        <v>0</v>
      </c>
    </row>
    <row r="174" spans="1:9" hidden="1"/>
    <row r="175" spans="1:9" hidden="1">
      <c r="A175" s="22" t="str">
        <f ca="1">OFFSET($AF$4,INT(ROWS($B$52:$B175)/3),1-COLUMNS(($A$4:$AF$4)))</f>
        <v>Chatham Is</v>
      </c>
      <c r="B175">
        <f ca="1">OFFSET($AF$4, INT(ROWS($B$52:$B175)/3), MOD(ROWS($B$52:$B175), 3)-1 + (COLUMNS(B175:$B175)-1)*2)</f>
        <v>-43.942916666666669</v>
      </c>
      <c r="C175">
        <f ca="1">OFFSET($AF$4, INT(ROWS($B$52:$B175)/3), MOD(ROWS($B$52:$B175), 3)-1 + (COLUMNS($B175:C175)-1)*2)</f>
        <v>183.42738333333332</v>
      </c>
      <c r="D175">
        <f ca="1">OFFSET($AF$4, INT(ROWS($B$52:$B175)/3), MOD(ROWS($B$52:$B175), 3)-1 + (COLUMNS($B175:D175)-1)*2)</f>
        <v>0</v>
      </c>
      <c r="E175">
        <f ca="1">OFFSET($AF$4, INT(ROWS($B$52:$B175)/3), MOD(ROWS($B$52:$B175), 3)-1 + (COLUMNS($B175:E175)-1)*2)</f>
        <v>0</v>
      </c>
      <c r="F175">
        <f ca="1">OFFSET($AF$4, INT(ROWS($B$52:$B175)/3), MOD(ROWS($B$52:$B175), 3)-1 + (COLUMNS($B175:F175)-1)*2)</f>
        <v>0</v>
      </c>
      <c r="G175">
        <f ca="1">OFFSET($AF$4, INT(ROWS($B$52:$B175)/3), MOD(ROWS($B$52:$B175), 3)-1 + (COLUMNS($B175:G175)-1)*2)</f>
        <v>0</v>
      </c>
      <c r="H175">
        <f ca="1">OFFSET($AF$4, INT(ROWS($B$52:$B175)/3), MOD(ROWS($B$52:$B175), 3)-1 + (COLUMNS($B175:H175)-1)*2)</f>
        <v>0</v>
      </c>
      <c r="I175">
        <f ca="1">OFFSET($AF$4, INT(ROWS($B$52:$B175)/3), MOD(ROWS($B$52:$B175), 3)-1 + (COLUMNS($B175:I175)-1)*2)</f>
        <v>0</v>
      </c>
    </row>
    <row r="176" spans="1:9" hidden="1">
      <c r="B176">
        <f ca="1">OFFSET($AF$4, INT(ROWS($B$52:$B176)/3), MOD(ROWS($B$52:$B176), 3)-1 + (COLUMNS(B176:$B176)-1)*2)</f>
        <v>-44.314147726789606</v>
      </c>
      <c r="C176">
        <f ca="1">OFFSET($AF$4, INT(ROWS($B$52:$B176)/3), MOD(ROWS($B$52:$B176), 3)-1 + (COLUMNS($B176:C176)-1)*2)</f>
        <v>182.91180721370077</v>
      </c>
      <c r="D176">
        <f ca="1">OFFSET($AF$4, INT(ROWS($B$52:$B176)/3), MOD(ROWS($B$52:$B176), 3)-1 + (COLUMNS($B176:D176)-1)*2)</f>
        <v>0</v>
      </c>
      <c r="E176">
        <f ca="1">OFFSET($AF$4, INT(ROWS($B$52:$B176)/3), MOD(ROWS($B$52:$B176), 3)-1 + (COLUMNS($B176:E176)-1)*2)</f>
        <v>0</v>
      </c>
      <c r="F176">
        <f ca="1">OFFSET($AF$4, INT(ROWS($B$52:$B176)/3), MOD(ROWS($B$52:$B176), 3)-1 + (COLUMNS($B176:F176)-1)*2)</f>
        <v>0</v>
      </c>
      <c r="G176">
        <f ca="1">OFFSET($AF$4, INT(ROWS($B$52:$B176)/3), MOD(ROWS($B$52:$B176), 3)-1 + (COLUMNS($B176:G176)-1)*2)</f>
        <v>0</v>
      </c>
      <c r="H176">
        <f ca="1">OFFSET($AF$4, INT(ROWS($B$52:$B176)/3), MOD(ROWS($B$52:$B176), 3)-1 + (COLUMNS($B176:H176)-1)*2)</f>
        <v>0</v>
      </c>
      <c r="I176">
        <f ca="1">OFFSET($AF$4, INT(ROWS($B$52:$B176)/3), MOD(ROWS($B$52:$B176), 3)-1 + (COLUMNS($B176:I176)-1)*2)</f>
        <v>0</v>
      </c>
    </row>
  </sheetData>
  <sheetProtection sheet="1" objects="1" scenarios="1" selectLockedCells="1"/>
  <mergeCells count="2">
    <mergeCell ref="F3:G3"/>
    <mergeCell ref="I1:K1"/>
  </mergeCells>
  <conditionalFormatting sqref="A4:G45">
    <cfRule type="expression" dxfId="2" priority="2">
      <formula>$U4</formula>
    </cfRule>
  </conditionalFormatting>
  <dataValidations count="8">
    <dataValidation type="list" errorStyle="warning" allowBlank="1" showInputMessage="1" showErrorMessage="1" errorTitle="NowCasting Stations" error="Enter here the exact name of the NowCasting Station, as appears in the drop-down list." sqref="I3">
      <formula1>NZMaritimeStations</formula1>
    </dataValidation>
    <dataValidation type="list" allowBlank="1" showInputMessage="1" showErrorMessage="1" sqref="D4:D45">
      <formula1>CardinalPoints</formula1>
    </dataValidation>
    <dataValidation type="list" allowBlank="1" showInputMessage="1" showErrorMessage="1" sqref="B4:B45">
      <formula1>"C,R,S,RS,RR,M,F"</formula1>
    </dataValidation>
    <dataValidation type="whole" allowBlank="1" showInputMessage="1" showErrorMessage="1" sqref="C4:C45">
      <formula1>0</formula1>
      <formula2>50</formula2>
    </dataValidation>
    <dataValidation type="whole" allowBlank="1" showInputMessage="1" showErrorMessage="1" sqref="E4:E45">
      <formula1>0</formula1>
      <formula2>100</formula2>
    </dataValidation>
    <dataValidation type="whole" allowBlank="1" showInputMessage="1" showErrorMessage="1" sqref="F4:F45">
      <formula1>920</formula1>
      <formula2>1050</formula2>
    </dataValidation>
    <dataValidation type="list" allowBlank="1" showInputMessage="1" showErrorMessage="1" sqref="G4:G45">
      <formula1>"F,FF,R,RR,S"</formula1>
    </dataValidation>
    <dataValidation type="list" allowBlank="1" showInputMessage="1" showErrorMessage="1" sqref="R1">
      <formula1>"None,Short,Full"</formula1>
    </dataValidation>
  </dataValidations>
  <pageMargins left="0.7" right="0.7" top="0.75" bottom="0.75" header="0.3" footer="0.3"/>
  <pageSetup paperSize="9" orientation="portrait"/>
  <ignoredErrors>
    <ignoredError sqref="AD2" formula="1"/>
  </ignoredErrors>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outlinePr summaryBelow="0" summaryRight="0" showOutlineSymbols="0"/>
  </sheetPr>
  <dimension ref="A1:BW201"/>
  <sheetViews>
    <sheetView showOutlineSymbols="0" workbookViewId="0">
      <pane xSplit="5" ySplit="3" topLeftCell="F4" activePane="bottomRight" state="frozen"/>
      <selection pane="topRight"/>
      <selection pane="bottomLeft"/>
      <selection pane="bottomRight" activeCell="B1" sqref="B1"/>
    </sheetView>
  </sheetViews>
  <sheetFormatPr baseColWidth="10" defaultColWidth="8.83203125" defaultRowHeight="14" outlineLevelCol="1" x14ac:dyDescent="0"/>
  <cols>
    <col min="1" max="1" width="10.6640625" customWidth="1"/>
    <col min="2" max="5" width="5.6640625" customWidth="1"/>
    <col min="6" max="6" width="6.6640625" customWidth="1" collapsed="1"/>
    <col min="7" max="7" width="32.6640625" customWidth="1" outlineLevel="1"/>
    <col min="8" max="9" width="6.6640625" customWidth="1" outlineLevel="1"/>
    <col min="10" max="10" width="8.6640625" customWidth="1" outlineLevel="1"/>
    <col min="11" max="26" width="6.6640625" customWidth="1" outlineLevel="1"/>
    <col min="27" max="27" width="20.6640625" hidden="1" customWidth="1" outlineLevel="1"/>
    <col min="28" max="54" width="6.6640625" hidden="1" customWidth="1" outlineLevel="1"/>
    <col min="55" max="75" width="6.6640625" hidden="1" customWidth="1"/>
  </cols>
  <sheetData>
    <row r="1" spans="1:75">
      <c r="A1" s="14" t="s">
        <v>544</v>
      </c>
      <c r="B1" s="42">
        <v>36</v>
      </c>
      <c r="C1" s="43">
        <v>10</v>
      </c>
      <c r="D1" s="42">
        <v>174</v>
      </c>
      <c r="E1" s="44">
        <v>47</v>
      </c>
      <c r="G1" s="9" t="s">
        <v>546</v>
      </c>
      <c r="H1" s="9"/>
      <c r="I1" s="12" t="s">
        <v>545</v>
      </c>
      <c r="J1" s="45">
        <v>450</v>
      </c>
      <c r="L1" s="13" t="s">
        <v>539</v>
      </c>
      <c r="M1" s="46">
        <v>20</v>
      </c>
      <c r="N1" s="13" t="s">
        <v>598</v>
      </c>
      <c r="O1" s="75" t="s">
        <v>574</v>
      </c>
      <c r="AJ1" s="1">
        <f>-B1-C1/60</f>
        <v>-36.166666666666664</v>
      </c>
      <c r="AL1" s="1">
        <f>D1+E1/60</f>
        <v>174.78333333333333</v>
      </c>
    </row>
    <row r="2" spans="1:75">
      <c r="AA2" t="str">
        <f>VLOOKUP(G3, NowCastingChannels, 3, 0)</f>
        <v>S35 09.569 E174 07.416</v>
      </c>
      <c r="AF2" t="str">
        <f>SUBSTITUTE(SUBSTITUTE(TRIM(AA2), "S", ""), "E", "")</f>
        <v>35 09.569 174 07.416</v>
      </c>
      <c r="AG2">
        <f>FIND(" ", $AF2)</f>
        <v>3</v>
      </c>
      <c r="AH2">
        <f>FIND(" ", $AF2, AG2+1)</f>
        <v>10</v>
      </c>
      <c r="AI2">
        <f>FIND(" ", $AF2, AH2+1)</f>
        <v>14</v>
      </c>
      <c r="AJ2">
        <f>-VALUE(MID($AF2, 1, AG2-1)) - VALUE(MID($AF2, AG2, AH2-AG2))/60</f>
        <v>-35.159483333333334</v>
      </c>
      <c r="AL2">
        <f>VALUE(MID($AF2, AH2, AI2-AH2))+VALUE(MID($AF2, AI2,10))/60</f>
        <v>174.12360000000001</v>
      </c>
      <c r="AN2">
        <f>ATAN(SIN(RADIANS(AL2-AL$1)) /((COS(RADIANS(AJ$1))*TAN(RADIANS(AJ2))) -(SIN(RADIANS(AJ$1))*COS(RADIANS(AL2-AL$1)))))</f>
        <v>-0.49242852733669867</v>
      </c>
    </row>
    <row r="3" spans="1:75">
      <c r="A3" s="67" t="s">
        <v>14</v>
      </c>
      <c r="B3" s="67"/>
      <c r="C3" s="4" t="s">
        <v>6</v>
      </c>
      <c r="D3" s="4" t="s">
        <v>7</v>
      </c>
      <c r="E3" s="4" t="s">
        <v>8</v>
      </c>
      <c r="G3" s="11" t="s">
        <v>101</v>
      </c>
      <c r="H3" s="47">
        <f>IF(AL$1-AL2=0, IF(AJ$1&gt;AJ2, 180, 0), IF(OR(AND(AL2-AL$1 &lt; 0, AN2 &gt; 0), AND(AL2-AL$1 &gt; 0, AN2 &lt; 0)), MOD(DEGREES(AN2)+180, 360), MOD(DEGREES(AN2), 360)))</f>
        <v>331.78592367176469</v>
      </c>
      <c r="I3" s="48">
        <f>60*DEGREES(ACOS(SIN(RADIANS(AJ$1))*SIN(RADIANS(AJ2)) + COS(RADIANS(AJ$1))*COS(RADIANS(AJ2))*COS(RADIANS(AL2-AL$1))))</f>
        <v>68.455277671031794</v>
      </c>
      <c r="J3" s="49" t="str">
        <f>"VHF " &amp; VLOOKUP(G3, NowCastingChannels, 2, 0)</f>
        <v>VHF 21</v>
      </c>
      <c r="L3" s="13" t="s">
        <v>335</v>
      </c>
      <c r="M3" s="46">
        <v>10</v>
      </c>
      <c r="N3" s="46">
        <v>20</v>
      </c>
      <c r="O3" s="46">
        <v>30</v>
      </c>
      <c r="AA3" s="1" t="s">
        <v>544</v>
      </c>
      <c r="AB3" s="1" t="s">
        <v>339</v>
      </c>
      <c r="AC3" s="1"/>
      <c r="AD3" s="23" t="s">
        <v>599</v>
      </c>
      <c r="AF3" s="1"/>
      <c r="AG3" s="1"/>
      <c r="AH3" s="1"/>
      <c r="AI3" s="1"/>
      <c r="AJ3" s="1" t="s">
        <v>7</v>
      </c>
      <c r="AM3" s="1"/>
      <c r="AN3" s="1" t="str">
        <f>$AJ3 &amp; " 0-" &amp; $M$3 &amp; " kt"</f>
        <v>Avg 0-10 kt</v>
      </c>
      <c r="AR3" s="1" t="str">
        <f>$AJ3 &amp; " " &amp; $M$3 &amp; "-" &amp; $N$3 &amp; " kt"</f>
        <v>Avg 10-20 kt</v>
      </c>
      <c r="AV3" s="1" t="str">
        <f>$AJ3 &amp; " " &amp; $N$3 &amp; "-" &amp; $O$3 &amp; " kt"</f>
        <v>Avg 20-30 kt</v>
      </c>
      <c r="AW3" s="1"/>
      <c r="AX3" s="1"/>
      <c r="AY3" s="1"/>
      <c r="AZ3" s="1" t="str">
        <f>$AJ3 &amp; " " &amp; $O$3 &amp; "+ kt"</f>
        <v>Avg 30+ kt</v>
      </c>
      <c r="BA3" s="1"/>
      <c r="BB3" s="1"/>
      <c r="BC3" s="1"/>
      <c r="BD3" s="1" t="s">
        <v>6</v>
      </c>
      <c r="BG3" s="1"/>
      <c r="BH3" s="1" t="str">
        <f>$BD3 &amp; " 0-" &amp; $M$3 &amp; " kt"</f>
        <v>Peak 0-10 kt</v>
      </c>
      <c r="BL3" s="1" t="str">
        <f>$BD3 &amp; " " &amp; $M$3 &amp; "-" &amp; $N$3 &amp; " kt"</f>
        <v>Peak 10-20 kt</v>
      </c>
      <c r="BP3" s="1" t="str">
        <f>$BD3 &amp; " " &amp; $N$3 &amp; "-" &amp; $O$3 &amp; " kt"</f>
        <v>Peak 20-30 kt</v>
      </c>
      <c r="BQ3" s="1"/>
      <c r="BR3" s="1"/>
      <c r="BS3" s="1"/>
      <c r="BT3" s="1" t="str">
        <f>$BD3 &amp; " " &amp; $O$3 &amp; "+ kt"</f>
        <v>Peak 30+ kt</v>
      </c>
      <c r="BU3" s="1"/>
      <c r="BV3" s="1"/>
      <c r="BW3" s="1"/>
    </row>
    <row r="4" spans="1:75">
      <c r="A4" s="68" t="s">
        <v>46</v>
      </c>
      <c r="B4" s="68"/>
      <c r="C4" s="41"/>
      <c r="D4" s="54"/>
      <c r="E4" s="55"/>
      <c r="AA4" s="6" t="s">
        <v>74</v>
      </c>
      <c r="AB4" t="s">
        <v>349</v>
      </c>
      <c r="AC4" t="b">
        <f t="shared" ref="AC4:AC50" si="0">NOT(ISERROR(FIND($G$3, AB4)))</f>
        <v>0</v>
      </c>
      <c r="AD4" t="s">
        <v>108</v>
      </c>
      <c r="AE4" t="str">
        <f>IF($O$1="Short", $AD4,IF($O$1="Full", $A4,""))</f>
        <v>Hck</v>
      </c>
      <c r="AF4" t="str">
        <f t="shared" ref="AF4" si="1">SUBSTITUTE(SUBSTITUTE(TRIM(AA4), "S", ""), "E", "")</f>
        <v>37 33.385 178 18.898</v>
      </c>
      <c r="AG4">
        <f t="shared" ref="AG4:AG50" si="2">FIND(" ", $AF4)</f>
        <v>3</v>
      </c>
      <c r="AH4">
        <f t="shared" ref="AH4:AI23" si="3">FIND(" ", $AF4, AG4+1)</f>
        <v>10</v>
      </c>
      <c r="AI4">
        <f t="shared" si="3"/>
        <v>14</v>
      </c>
      <c r="AJ4">
        <f>-VALUE(MID($AF4, 1, AG4-1)) - VALUE(MID($AF4, AG4, AH4-AG4))/60</f>
        <v>-37.556416666666664</v>
      </c>
      <c r="AK4">
        <f>AJ4+IF(ISBLANK($E4),0,$D4*COS(RADIANS($E4))/600*$M$1)</f>
        <v>-37.556416666666664</v>
      </c>
      <c r="AL4">
        <f>VALUE(MID($AF4, AH4, AI4-AH4))+VALUE(MID($AF4, AI4,10))/60</f>
        <v>178.31496666666666</v>
      </c>
      <c r="AM4">
        <f t="shared" ref="AM4:AM23" si="4">AL4+IF(ISBLANK($E4),0,$D4/COS(RADIANS(AJ4))*SIN(RADIANS($E4))/600*$M$1)</f>
        <v>178.31496666666666</v>
      </c>
      <c r="AN4">
        <f t="shared" ref="AN4:AQ5" si="5">IF($D4&lt;$M$3, AJ4, 0)</f>
        <v>-37.556416666666664</v>
      </c>
      <c r="AO4">
        <f t="shared" si="5"/>
        <v>-37.556416666666664</v>
      </c>
      <c r="AP4">
        <f t="shared" si="5"/>
        <v>178.31496666666666</v>
      </c>
      <c r="AQ4">
        <f t="shared" si="5"/>
        <v>178.31496666666666</v>
      </c>
      <c r="AR4">
        <f t="shared" ref="AR4:AU5" si="6">IF(AND($D4&gt;=$M$3, $D4&lt;$N$3), AJ4, 0)</f>
        <v>0</v>
      </c>
      <c r="AS4">
        <f t="shared" si="6"/>
        <v>0</v>
      </c>
      <c r="AT4">
        <f t="shared" si="6"/>
        <v>0</v>
      </c>
      <c r="AU4">
        <f t="shared" si="6"/>
        <v>0</v>
      </c>
      <c r="AV4">
        <f t="shared" ref="AV4:AY5" si="7">IF(AND($D4&gt;=$N$3, $D4&lt;$O$3), AJ4, 0)</f>
        <v>0</v>
      </c>
      <c r="AW4">
        <f t="shared" si="7"/>
        <v>0</v>
      </c>
      <c r="AX4">
        <f t="shared" si="7"/>
        <v>0</v>
      </c>
      <c r="AY4">
        <f t="shared" si="7"/>
        <v>0</v>
      </c>
      <c r="AZ4">
        <f t="shared" ref="AZ4:BC5" si="8">IF($D4&gt;=$O$3, AJ4, 0)</f>
        <v>0</v>
      </c>
      <c r="BA4">
        <f t="shared" si="8"/>
        <v>0</v>
      </c>
      <c r="BB4">
        <f t="shared" si="8"/>
        <v>0</v>
      </c>
      <c r="BC4">
        <f t="shared" si="8"/>
        <v>0</v>
      </c>
      <c r="BD4">
        <f t="shared" ref="BD4:BD50" si="9">$AJ4</f>
        <v>-37.556416666666664</v>
      </c>
      <c r="BE4">
        <f>BD4+IF(ISBLANK($E4),0,$C4*COS(RADIANS($E4))/600*$M$1)</f>
        <v>-37.556416666666664</v>
      </c>
      <c r="BF4">
        <f t="shared" ref="BF4:BF50" si="10">$AL4</f>
        <v>178.31496666666666</v>
      </c>
      <c r="BG4">
        <f>BF4+IF(ISBLANK($E4),0,$C4/COS(RADIANS(BD4))*SIN(RADIANS($E4))/600*$M$1)</f>
        <v>178.31496666666666</v>
      </c>
      <c r="BH4">
        <f t="shared" ref="BH4:BK5" si="11">IF($C4&lt;$M$3, BD4, 0)</f>
        <v>-37.556416666666664</v>
      </c>
      <c r="BI4">
        <f t="shared" si="11"/>
        <v>-37.556416666666664</v>
      </c>
      <c r="BJ4">
        <f t="shared" si="11"/>
        <v>178.31496666666666</v>
      </c>
      <c r="BK4">
        <f t="shared" si="11"/>
        <v>178.31496666666666</v>
      </c>
      <c r="BL4">
        <f t="shared" ref="BL4:BO5" si="12">IF(AND($C4&gt;=$M$3, $C4&lt;$N$3), BD4, 0)</f>
        <v>0</v>
      </c>
      <c r="BM4">
        <f t="shared" si="12"/>
        <v>0</v>
      </c>
      <c r="BN4">
        <f t="shared" si="12"/>
        <v>0</v>
      </c>
      <c r="BO4">
        <f t="shared" si="12"/>
        <v>0</v>
      </c>
      <c r="BP4">
        <f t="shared" ref="BP4:BS5" si="13">IF(AND($C4&gt;=$N$3, $C4&lt;$O$3), BD4, 0)</f>
        <v>0</v>
      </c>
      <c r="BQ4">
        <f t="shared" si="13"/>
        <v>0</v>
      </c>
      <c r="BR4">
        <f t="shared" si="13"/>
        <v>0</v>
      </c>
      <c r="BS4">
        <f t="shared" si="13"/>
        <v>0</v>
      </c>
      <c r="BT4">
        <f t="shared" ref="BT4:BW5" si="14">IF($C4&gt;=$O$3, BD4, 0)</f>
        <v>0</v>
      </c>
      <c r="BU4">
        <f t="shared" si="14"/>
        <v>0</v>
      </c>
      <c r="BV4">
        <f t="shared" si="14"/>
        <v>0</v>
      </c>
      <c r="BW4">
        <f t="shared" si="14"/>
        <v>0</v>
      </c>
    </row>
    <row r="5" spans="1:75">
      <c r="A5" s="68" t="s">
        <v>47</v>
      </c>
      <c r="B5" s="68"/>
      <c r="C5" s="41"/>
      <c r="D5" s="41"/>
      <c r="E5" s="55"/>
      <c r="AA5" s="6" t="s">
        <v>75</v>
      </c>
      <c r="AB5" t="s">
        <v>453</v>
      </c>
      <c r="AC5" t="b">
        <f t="shared" si="0"/>
        <v>0</v>
      </c>
      <c r="AD5" t="s">
        <v>109</v>
      </c>
      <c r="AE5" t="str">
        <f t="shared" ref="AE5:AE50" si="15">IF($O$1="Short", $AD5,IF($O$1="Full", $A5,""))</f>
        <v>Wht</v>
      </c>
      <c r="AF5" t="str">
        <f>SUBSTITUTE(SUBSTITUTE(TRIM(AA5), "S", ""), "E", "")</f>
        <v>37 31.562 177 11.549</v>
      </c>
      <c r="AG5">
        <f t="shared" si="2"/>
        <v>3</v>
      </c>
      <c r="AH5">
        <f t="shared" si="3"/>
        <v>10</v>
      </c>
      <c r="AI5">
        <f t="shared" si="3"/>
        <v>14</v>
      </c>
      <c r="AJ5">
        <f t="shared" ref="AJ5:AJ50" si="16">-VALUE(MID($AF5, 1, AG5-1)) - VALUE(MID($AF5, AG5, AH5-AG5))/60</f>
        <v>-37.526033333333331</v>
      </c>
      <c r="AK5">
        <f>AJ5+IF(ISBLANK($E5),0,$D5*COS(RADIANS($E5))/600*$M$1)</f>
        <v>-37.526033333333331</v>
      </c>
      <c r="AL5">
        <f t="shared" ref="AL5:AL50" si="17">VALUE(MID($AF5, AH5, AI5-AH5))+VALUE(MID($AF5, AI5,10))/60</f>
        <v>177.19248333333334</v>
      </c>
      <c r="AM5">
        <f t="shared" si="4"/>
        <v>177.19248333333334</v>
      </c>
      <c r="AN5">
        <f t="shared" si="5"/>
        <v>-37.526033333333331</v>
      </c>
      <c r="AO5">
        <f t="shared" si="5"/>
        <v>-37.526033333333331</v>
      </c>
      <c r="AP5">
        <f t="shared" si="5"/>
        <v>177.19248333333334</v>
      </c>
      <c r="AQ5">
        <f t="shared" si="5"/>
        <v>177.19248333333334</v>
      </c>
      <c r="AR5">
        <f t="shared" si="6"/>
        <v>0</v>
      </c>
      <c r="AS5">
        <f t="shared" si="6"/>
        <v>0</v>
      </c>
      <c r="AT5">
        <f t="shared" si="6"/>
        <v>0</v>
      </c>
      <c r="AU5">
        <f t="shared" si="6"/>
        <v>0</v>
      </c>
      <c r="AV5">
        <f t="shared" si="7"/>
        <v>0</v>
      </c>
      <c r="AW5">
        <f t="shared" si="7"/>
        <v>0</v>
      </c>
      <c r="AX5">
        <f t="shared" si="7"/>
        <v>0</v>
      </c>
      <c r="AY5">
        <f t="shared" si="7"/>
        <v>0</v>
      </c>
      <c r="AZ5">
        <f t="shared" si="8"/>
        <v>0</v>
      </c>
      <c r="BA5">
        <f t="shared" si="8"/>
        <v>0</v>
      </c>
      <c r="BB5">
        <f t="shared" si="8"/>
        <v>0</v>
      </c>
      <c r="BC5">
        <f t="shared" si="8"/>
        <v>0</v>
      </c>
      <c r="BD5">
        <f t="shared" si="9"/>
        <v>-37.526033333333331</v>
      </c>
      <c r="BE5">
        <f>BD5+IF(ISBLANK($E5),0,$C5*COS(RADIANS($E5))/600*$M$1)</f>
        <v>-37.526033333333331</v>
      </c>
      <c r="BF5">
        <f t="shared" si="10"/>
        <v>177.19248333333334</v>
      </c>
      <c r="BG5">
        <f t="shared" ref="BG5:BG50" si="18">BF5+IF(ISBLANK($E5),0,$C5/COS(RADIANS(BD5))*SIN(RADIANS($E5))/600*$M$1)</f>
        <v>177.19248333333334</v>
      </c>
      <c r="BH5">
        <f t="shared" si="11"/>
        <v>-37.526033333333331</v>
      </c>
      <c r="BI5">
        <f t="shared" si="11"/>
        <v>-37.526033333333331</v>
      </c>
      <c r="BJ5">
        <f t="shared" si="11"/>
        <v>177.19248333333334</v>
      </c>
      <c r="BK5">
        <f t="shared" si="11"/>
        <v>177.19248333333334</v>
      </c>
      <c r="BL5">
        <f t="shared" si="12"/>
        <v>0</v>
      </c>
      <c r="BM5">
        <f t="shared" si="12"/>
        <v>0</v>
      </c>
      <c r="BN5">
        <f t="shared" si="12"/>
        <v>0</v>
      </c>
      <c r="BO5">
        <f t="shared" si="12"/>
        <v>0</v>
      </c>
      <c r="BP5">
        <f t="shared" si="13"/>
        <v>0</v>
      </c>
      <c r="BQ5">
        <f t="shared" si="13"/>
        <v>0</v>
      </c>
      <c r="BR5">
        <f t="shared" si="13"/>
        <v>0</v>
      </c>
      <c r="BS5">
        <f t="shared" si="13"/>
        <v>0</v>
      </c>
      <c r="BT5">
        <f t="shared" si="14"/>
        <v>0</v>
      </c>
      <c r="BU5">
        <f t="shared" si="14"/>
        <v>0</v>
      </c>
      <c r="BV5">
        <f t="shared" si="14"/>
        <v>0</v>
      </c>
      <c r="BW5">
        <f t="shared" si="14"/>
        <v>0</v>
      </c>
    </row>
    <row r="6" spans="1:75">
      <c r="A6" s="68" t="s">
        <v>30</v>
      </c>
      <c r="B6" s="68"/>
      <c r="C6" s="41"/>
      <c r="D6" s="41"/>
      <c r="E6" s="55"/>
      <c r="AA6" s="6" t="s">
        <v>77</v>
      </c>
      <c r="AB6" t="s">
        <v>453</v>
      </c>
      <c r="AC6" t="b">
        <f t="shared" si="0"/>
        <v>0</v>
      </c>
      <c r="AD6" t="s">
        <v>111</v>
      </c>
      <c r="AE6" t="str">
        <f t="shared" si="15"/>
        <v>Slp</v>
      </c>
      <c r="AF6" t="str">
        <f t="shared" ref="AF6:AF7" si="19">SUBSTITUTE(SUBSTITUTE(TRIM(AA6), "S", ""), "E", "")</f>
        <v>37 02.908 175 57.206</v>
      </c>
      <c r="AG6">
        <f t="shared" si="2"/>
        <v>3</v>
      </c>
      <c r="AH6">
        <f t="shared" si="3"/>
        <v>10</v>
      </c>
      <c r="AI6">
        <f t="shared" si="3"/>
        <v>14</v>
      </c>
      <c r="AJ6">
        <f t="shared" si="16"/>
        <v>-37.04846666666667</v>
      </c>
      <c r="AK6">
        <f t="shared" ref="AK6:AK50" si="20">AJ6+IF(ISBLANK($E6),0,$D6*COS(RADIANS($E6))/600*$M$1)</f>
        <v>-37.04846666666667</v>
      </c>
      <c r="AL6">
        <f t="shared" si="17"/>
        <v>175.95343333333332</v>
      </c>
      <c r="AM6">
        <f t="shared" si="4"/>
        <v>175.95343333333332</v>
      </c>
      <c r="AN6">
        <f t="shared" ref="AN6:AN50" si="21">IF($D6&lt;$M$3, AJ6, 0)</f>
        <v>-37.04846666666667</v>
      </c>
      <c r="AO6">
        <f t="shared" ref="AO6:AO50" si="22">IF($D6&lt;$M$3, AK6, 0)</f>
        <v>-37.04846666666667</v>
      </c>
      <c r="AP6">
        <f t="shared" ref="AP6:AP50" si="23">IF($D6&lt;$M$3, AL6, 0)</f>
        <v>175.95343333333332</v>
      </c>
      <c r="AQ6">
        <f t="shared" ref="AQ6:AQ50" si="24">IF($D6&lt;$M$3, AM6, 0)</f>
        <v>175.95343333333332</v>
      </c>
      <c r="AR6">
        <f t="shared" ref="AR6:AR50" si="25">IF(AND($D6&gt;=$M$3, $D6&lt;$N$3), AJ6, 0)</f>
        <v>0</v>
      </c>
      <c r="AS6">
        <f t="shared" ref="AS6:AS50" si="26">IF(AND($D6&gt;=$M$3, $D6&lt;$N$3), AK6, 0)</f>
        <v>0</v>
      </c>
      <c r="AT6">
        <f t="shared" ref="AT6:AT50" si="27">IF(AND($D6&gt;=$M$3, $D6&lt;$N$3), AL6, 0)</f>
        <v>0</v>
      </c>
      <c r="AU6">
        <f t="shared" ref="AU6:AU50" si="28">IF(AND($D6&gt;=$M$3, $D6&lt;$N$3), AM6, 0)</f>
        <v>0</v>
      </c>
      <c r="AV6">
        <f t="shared" ref="AV6:AV50" si="29">IF(AND($D6&gt;=$N$3, $D6&lt;$O$3), AJ6, 0)</f>
        <v>0</v>
      </c>
      <c r="AW6">
        <f t="shared" ref="AW6:AW50" si="30">IF(AND($D6&gt;=$N$3, $D6&lt;$O$3), AK6, 0)</f>
        <v>0</v>
      </c>
      <c r="AX6">
        <f t="shared" ref="AX6:AX50" si="31">IF(AND($D6&gt;=$N$3, $D6&lt;$O$3), AL6, 0)</f>
        <v>0</v>
      </c>
      <c r="AY6">
        <f t="shared" ref="AY6:AY50" si="32">IF(AND($D6&gt;=$N$3, $D6&lt;$O$3), AM6, 0)</f>
        <v>0</v>
      </c>
      <c r="AZ6">
        <f t="shared" ref="AZ6:AZ50" si="33">IF($D6&gt;=$O$3, AJ6, 0)</f>
        <v>0</v>
      </c>
      <c r="BA6">
        <f t="shared" ref="BA6:BA50" si="34">IF($D6&gt;=$O$3, AK6, 0)</f>
        <v>0</v>
      </c>
      <c r="BB6">
        <f t="shared" ref="BB6:BB50" si="35">IF($D6&gt;=$O$3, AL6, 0)</f>
        <v>0</v>
      </c>
      <c r="BC6">
        <f t="shared" ref="BC6:BC50" si="36">IF($D6&gt;=$O$3, AM6, 0)</f>
        <v>0</v>
      </c>
      <c r="BD6">
        <f t="shared" si="9"/>
        <v>-37.04846666666667</v>
      </c>
      <c r="BE6">
        <f t="shared" ref="BE6:BE50" si="37">BD6+IF(ISBLANK($E6),0,$C6*COS(RADIANS($E6))/600*$M$1)</f>
        <v>-37.04846666666667</v>
      </c>
      <c r="BF6">
        <f t="shared" si="10"/>
        <v>175.95343333333332</v>
      </c>
      <c r="BG6">
        <f t="shared" si="18"/>
        <v>175.95343333333332</v>
      </c>
      <c r="BH6">
        <f t="shared" ref="BH6:BH50" si="38">IF($C6&lt;$M$3, BD6, 0)</f>
        <v>-37.04846666666667</v>
      </c>
      <c r="BI6">
        <f t="shared" ref="BI6:BI50" si="39">IF($C6&lt;$M$3, BE6, 0)</f>
        <v>-37.04846666666667</v>
      </c>
      <c r="BJ6">
        <f t="shared" ref="BJ6:BJ50" si="40">IF($C6&lt;$M$3, BF6, 0)</f>
        <v>175.95343333333332</v>
      </c>
      <c r="BK6">
        <f t="shared" ref="BK6:BK50" si="41">IF($C6&lt;$M$3, BG6, 0)</f>
        <v>175.95343333333332</v>
      </c>
      <c r="BL6">
        <f t="shared" ref="BL6:BL50" si="42">IF(AND($C6&gt;=$M$3, $C6&lt;$N$3), BD6, 0)</f>
        <v>0</v>
      </c>
      <c r="BM6">
        <f t="shared" ref="BM6:BM50" si="43">IF(AND($C6&gt;=$M$3, $C6&lt;$N$3), BE6, 0)</f>
        <v>0</v>
      </c>
      <c r="BN6">
        <f t="shared" ref="BN6:BN50" si="44">IF(AND($C6&gt;=$M$3, $C6&lt;$N$3), BF6, 0)</f>
        <v>0</v>
      </c>
      <c r="BO6">
        <f t="shared" ref="BO6:BO50" si="45">IF(AND($C6&gt;=$M$3, $C6&lt;$N$3), BG6, 0)</f>
        <v>0</v>
      </c>
      <c r="BP6">
        <f t="shared" ref="BP6:BP50" si="46">IF(AND($C6&gt;=$N$3, $C6&lt;$O$3), BD6, 0)</f>
        <v>0</v>
      </c>
      <c r="BQ6">
        <f t="shared" ref="BQ6:BQ50" si="47">IF(AND($C6&gt;=$N$3, $C6&lt;$O$3), BE6, 0)</f>
        <v>0</v>
      </c>
      <c r="BR6">
        <f t="shared" ref="BR6:BR50" si="48">IF(AND($C6&gt;=$N$3, $C6&lt;$O$3), BF6, 0)</f>
        <v>0</v>
      </c>
      <c r="BS6">
        <f t="shared" ref="BS6:BS50" si="49">IF(AND($C6&gt;=$N$3, $C6&lt;$O$3), BG6, 0)</f>
        <v>0</v>
      </c>
      <c r="BT6">
        <f t="shared" ref="BT6:BT50" si="50">IF($C6&gt;=$O$3, BD6, 0)</f>
        <v>0</v>
      </c>
      <c r="BU6">
        <f t="shared" ref="BU6:BU50" si="51">IF($C6&gt;=$O$3, BE6, 0)</f>
        <v>0</v>
      </c>
      <c r="BV6">
        <f t="shared" ref="BV6:BV50" si="52">IF($C6&gt;=$O$3, BF6, 0)</f>
        <v>0</v>
      </c>
      <c r="BW6">
        <f t="shared" ref="BW6:BW50" si="53">IF($C6&gt;=$O$3, BG6, 0)</f>
        <v>0</v>
      </c>
    </row>
    <row r="7" spans="1:75">
      <c r="A7" s="68" t="s">
        <v>165</v>
      </c>
      <c r="B7" s="68"/>
      <c r="C7" s="41">
        <v>22</v>
      </c>
      <c r="D7" s="41">
        <v>18</v>
      </c>
      <c r="E7" s="55">
        <v>297</v>
      </c>
      <c r="AA7" s="6" t="s">
        <v>92</v>
      </c>
      <c r="AB7" t="s">
        <v>452</v>
      </c>
      <c r="AC7" t="b">
        <f t="shared" si="0"/>
        <v>0</v>
      </c>
      <c r="AD7" t="s">
        <v>600</v>
      </c>
      <c r="AE7" t="str">
        <f t="shared" si="15"/>
        <v>Chn</v>
      </c>
      <c r="AF7" t="str">
        <f t="shared" si="19"/>
        <v>36 25.304 175 19.880</v>
      </c>
      <c r="AG7">
        <f t="shared" si="2"/>
        <v>3</v>
      </c>
      <c r="AH7">
        <f t="shared" si="3"/>
        <v>10</v>
      </c>
      <c r="AI7">
        <f t="shared" si="3"/>
        <v>14</v>
      </c>
      <c r="AJ7">
        <f t="shared" si="16"/>
        <v>-36.421733333333336</v>
      </c>
      <c r="AK7">
        <f t="shared" si="20"/>
        <v>-36.149339033489611</v>
      </c>
      <c r="AL7">
        <f t="shared" si="17"/>
        <v>175.33133333333333</v>
      </c>
      <c r="AM7">
        <f t="shared" si="4"/>
        <v>174.66695561968788</v>
      </c>
      <c r="AN7">
        <f t="shared" si="21"/>
        <v>0</v>
      </c>
      <c r="AO7">
        <f t="shared" si="22"/>
        <v>0</v>
      </c>
      <c r="AP7">
        <f t="shared" si="23"/>
        <v>0</v>
      </c>
      <c r="AQ7">
        <f t="shared" si="24"/>
        <v>0</v>
      </c>
      <c r="AR7">
        <f t="shared" si="25"/>
        <v>-36.421733333333336</v>
      </c>
      <c r="AS7">
        <f t="shared" si="26"/>
        <v>-36.149339033489611</v>
      </c>
      <c r="AT7">
        <f t="shared" si="27"/>
        <v>175.33133333333333</v>
      </c>
      <c r="AU7">
        <f t="shared" si="28"/>
        <v>174.66695561968788</v>
      </c>
      <c r="AV7">
        <f t="shared" si="29"/>
        <v>0</v>
      </c>
      <c r="AW7">
        <f t="shared" si="30"/>
        <v>0</v>
      </c>
      <c r="AX7">
        <f t="shared" si="31"/>
        <v>0</v>
      </c>
      <c r="AY7">
        <f t="shared" si="32"/>
        <v>0</v>
      </c>
      <c r="AZ7">
        <f t="shared" si="33"/>
        <v>0</v>
      </c>
      <c r="BA7">
        <f t="shared" si="34"/>
        <v>0</v>
      </c>
      <c r="BB7">
        <f t="shared" si="35"/>
        <v>0</v>
      </c>
      <c r="BC7">
        <f t="shared" si="36"/>
        <v>0</v>
      </c>
      <c r="BD7">
        <f t="shared" si="9"/>
        <v>-36.421733333333336</v>
      </c>
      <c r="BE7">
        <f t="shared" si="37"/>
        <v>-36.088806966857668</v>
      </c>
      <c r="BF7">
        <f t="shared" si="10"/>
        <v>175.33133333333333</v>
      </c>
      <c r="BG7">
        <f t="shared" si="18"/>
        <v>174.51931612776667</v>
      </c>
      <c r="BH7">
        <f t="shared" si="38"/>
        <v>0</v>
      </c>
      <c r="BI7">
        <f t="shared" si="39"/>
        <v>0</v>
      </c>
      <c r="BJ7">
        <f t="shared" si="40"/>
        <v>0</v>
      </c>
      <c r="BK7">
        <f t="shared" si="41"/>
        <v>0</v>
      </c>
      <c r="BL7">
        <f t="shared" si="42"/>
        <v>0</v>
      </c>
      <c r="BM7">
        <f t="shared" si="43"/>
        <v>0</v>
      </c>
      <c r="BN7">
        <f t="shared" si="44"/>
        <v>0</v>
      </c>
      <c r="BO7">
        <f t="shared" si="45"/>
        <v>0</v>
      </c>
      <c r="BP7">
        <f t="shared" si="46"/>
        <v>-36.421733333333336</v>
      </c>
      <c r="BQ7">
        <f t="shared" si="47"/>
        <v>-36.088806966857668</v>
      </c>
      <c r="BR7">
        <f t="shared" si="48"/>
        <v>175.33133333333333</v>
      </c>
      <c r="BS7">
        <f t="shared" si="49"/>
        <v>174.51931612776667</v>
      </c>
      <c r="BT7">
        <f t="shared" si="50"/>
        <v>0</v>
      </c>
      <c r="BU7">
        <f t="shared" si="51"/>
        <v>0</v>
      </c>
      <c r="BV7">
        <f t="shared" si="52"/>
        <v>0</v>
      </c>
      <c r="BW7">
        <f t="shared" si="53"/>
        <v>0</v>
      </c>
    </row>
    <row r="8" spans="1:75">
      <c r="A8" s="68" t="s">
        <v>11</v>
      </c>
      <c r="B8" s="68"/>
      <c r="C8" s="41">
        <v>14</v>
      </c>
      <c r="D8" s="41">
        <v>9</v>
      </c>
      <c r="E8" s="55">
        <v>301</v>
      </c>
      <c r="AA8" s="6" t="s">
        <v>78</v>
      </c>
      <c r="AB8" t="s">
        <v>352</v>
      </c>
      <c r="AC8" t="b">
        <f t="shared" si="0"/>
        <v>0</v>
      </c>
      <c r="AD8" t="s">
        <v>99</v>
      </c>
      <c r="AE8" t="str">
        <f t="shared" si="15"/>
        <v>Trt</v>
      </c>
      <c r="AF8" t="str">
        <f t="shared" ref="AF8:AF50" si="54">SUBSTITUTE(SUBSTITUTE(TRIM(AA8), "S", ""), "E", "")</f>
        <v>36 36.346 174 53.847</v>
      </c>
      <c r="AG8">
        <f t="shared" si="2"/>
        <v>3</v>
      </c>
      <c r="AH8">
        <f t="shared" si="3"/>
        <v>10</v>
      </c>
      <c r="AI8">
        <f t="shared" si="3"/>
        <v>14</v>
      </c>
      <c r="AJ8">
        <f t="shared" si="16"/>
        <v>-36.605766666666668</v>
      </c>
      <c r="AK8">
        <f t="shared" si="20"/>
        <v>-36.451255244193653</v>
      </c>
      <c r="AL8">
        <f t="shared" si="17"/>
        <v>174.89744999999999</v>
      </c>
      <c r="AM8">
        <f t="shared" si="4"/>
        <v>174.57711639718397</v>
      </c>
      <c r="AN8">
        <f t="shared" si="21"/>
        <v>-36.605766666666668</v>
      </c>
      <c r="AO8">
        <f t="shared" si="22"/>
        <v>-36.451255244193653</v>
      </c>
      <c r="AP8">
        <f t="shared" si="23"/>
        <v>174.89744999999999</v>
      </c>
      <c r="AQ8">
        <f t="shared" si="24"/>
        <v>174.57711639718397</v>
      </c>
      <c r="AR8">
        <f t="shared" si="25"/>
        <v>0</v>
      </c>
      <c r="AS8">
        <f t="shared" si="26"/>
        <v>0</v>
      </c>
      <c r="AT8">
        <f t="shared" si="27"/>
        <v>0</v>
      </c>
      <c r="AU8">
        <f t="shared" si="28"/>
        <v>0</v>
      </c>
      <c r="AV8">
        <f t="shared" si="29"/>
        <v>0</v>
      </c>
      <c r="AW8">
        <f t="shared" si="30"/>
        <v>0</v>
      </c>
      <c r="AX8">
        <f t="shared" si="31"/>
        <v>0</v>
      </c>
      <c r="AY8">
        <f t="shared" si="32"/>
        <v>0</v>
      </c>
      <c r="AZ8">
        <f t="shared" si="33"/>
        <v>0</v>
      </c>
      <c r="BA8">
        <f t="shared" si="34"/>
        <v>0</v>
      </c>
      <c r="BB8">
        <f t="shared" si="35"/>
        <v>0</v>
      </c>
      <c r="BC8">
        <f t="shared" si="36"/>
        <v>0</v>
      </c>
      <c r="BD8">
        <f t="shared" si="9"/>
        <v>-36.605766666666668</v>
      </c>
      <c r="BE8">
        <f t="shared" si="37"/>
        <v>-36.365415565041978</v>
      </c>
      <c r="BF8">
        <f t="shared" si="10"/>
        <v>174.89744999999999</v>
      </c>
      <c r="BG8">
        <f t="shared" si="18"/>
        <v>174.39915328450843</v>
      </c>
      <c r="BH8">
        <f t="shared" si="38"/>
        <v>0</v>
      </c>
      <c r="BI8">
        <f t="shared" si="39"/>
        <v>0</v>
      </c>
      <c r="BJ8">
        <f t="shared" si="40"/>
        <v>0</v>
      </c>
      <c r="BK8">
        <f t="shared" si="41"/>
        <v>0</v>
      </c>
      <c r="BL8">
        <f t="shared" si="42"/>
        <v>-36.605766666666668</v>
      </c>
      <c r="BM8">
        <f t="shared" si="43"/>
        <v>-36.365415565041978</v>
      </c>
      <c r="BN8">
        <f t="shared" si="44"/>
        <v>174.89744999999999</v>
      </c>
      <c r="BO8">
        <f t="shared" si="45"/>
        <v>174.39915328450843</v>
      </c>
      <c r="BP8">
        <f t="shared" si="46"/>
        <v>0</v>
      </c>
      <c r="BQ8">
        <f t="shared" si="47"/>
        <v>0</v>
      </c>
      <c r="BR8">
        <f t="shared" si="48"/>
        <v>0</v>
      </c>
      <c r="BS8">
        <f t="shared" si="49"/>
        <v>0</v>
      </c>
      <c r="BT8">
        <f t="shared" si="50"/>
        <v>0</v>
      </c>
      <c r="BU8">
        <f t="shared" si="51"/>
        <v>0</v>
      </c>
      <c r="BV8">
        <f t="shared" si="52"/>
        <v>0</v>
      </c>
      <c r="BW8">
        <f t="shared" si="53"/>
        <v>0</v>
      </c>
    </row>
    <row r="9" spans="1:75">
      <c r="A9" s="68" t="s">
        <v>166</v>
      </c>
      <c r="B9" s="68"/>
      <c r="C9" s="41">
        <v>13</v>
      </c>
      <c r="D9" s="41">
        <v>10</v>
      </c>
      <c r="E9" s="55">
        <v>298</v>
      </c>
      <c r="AA9" s="6" t="s">
        <v>93</v>
      </c>
      <c r="AB9" t="s">
        <v>353</v>
      </c>
      <c r="AC9" t="b">
        <f t="shared" si="0"/>
        <v>0</v>
      </c>
      <c r="AD9" t="s">
        <v>601</v>
      </c>
      <c r="AE9" t="str">
        <f t="shared" si="15"/>
        <v>Ben</v>
      </c>
      <c r="AF9" t="str">
        <f t="shared" si="54"/>
        <v>36 49.998 174 49.871</v>
      </c>
      <c r="AG9">
        <f t="shared" si="2"/>
        <v>3</v>
      </c>
      <c r="AH9">
        <f t="shared" si="3"/>
        <v>10</v>
      </c>
      <c r="AI9">
        <f t="shared" si="3"/>
        <v>14</v>
      </c>
      <c r="AJ9">
        <f t="shared" si="16"/>
        <v>-36.833300000000001</v>
      </c>
      <c r="AK9">
        <f t="shared" si="20"/>
        <v>-36.676809479071373</v>
      </c>
      <c r="AL9">
        <f t="shared" si="17"/>
        <v>174.83118333333334</v>
      </c>
      <c r="AM9">
        <f t="shared" si="4"/>
        <v>174.46346458804973</v>
      </c>
      <c r="AN9">
        <f t="shared" si="21"/>
        <v>0</v>
      </c>
      <c r="AO9">
        <f t="shared" si="22"/>
        <v>0</v>
      </c>
      <c r="AP9">
        <f t="shared" si="23"/>
        <v>0</v>
      </c>
      <c r="AQ9">
        <f t="shared" si="24"/>
        <v>0</v>
      </c>
      <c r="AR9">
        <f t="shared" si="25"/>
        <v>-36.833300000000001</v>
      </c>
      <c r="AS9">
        <f t="shared" si="26"/>
        <v>-36.676809479071373</v>
      </c>
      <c r="AT9">
        <f t="shared" si="27"/>
        <v>174.83118333333334</v>
      </c>
      <c r="AU9">
        <f t="shared" si="28"/>
        <v>174.46346458804973</v>
      </c>
      <c r="AV9">
        <f t="shared" si="29"/>
        <v>0</v>
      </c>
      <c r="AW9">
        <f t="shared" si="30"/>
        <v>0</v>
      </c>
      <c r="AX9">
        <f t="shared" si="31"/>
        <v>0</v>
      </c>
      <c r="AY9">
        <f t="shared" si="32"/>
        <v>0</v>
      </c>
      <c r="AZ9">
        <f t="shared" si="33"/>
        <v>0</v>
      </c>
      <c r="BA9">
        <f t="shared" si="34"/>
        <v>0</v>
      </c>
      <c r="BB9">
        <f t="shared" si="35"/>
        <v>0</v>
      </c>
      <c r="BC9">
        <f t="shared" si="36"/>
        <v>0</v>
      </c>
      <c r="BD9">
        <f t="shared" si="9"/>
        <v>-36.833300000000001</v>
      </c>
      <c r="BE9">
        <f t="shared" si="37"/>
        <v>-36.629862322792782</v>
      </c>
      <c r="BF9">
        <f t="shared" si="10"/>
        <v>174.83118333333334</v>
      </c>
      <c r="BG9">
        <f t="shared" si="18"/>
        <v>174.35314896446465</v>
      </c>
      <c r="BH9">
        <f t="shared" si="38"/>
        <v>0</v>
      </c>
      <c r="BI9">
        <f t="shared" si="39"/>
        <v>0</v>
      </c>
      <c r="BJ9">
        <f t="shared" si="40"/>
        <v>0</v>
      </c>
      <c r="BK9">
        <f t="shared" si="41"/>
        <v>0</v>
      </c>
      <c r="BL9">
        <f t="shared" si="42"/>
        <v>-36.833300000000001</v>
      </c>
      <c r="BM9">
        <f t="shared" si="43"/>
        <v>-36.629862322792782</v>
      </c>
      <c r="BN9">
        <f t="shared" si="44"/>
        <v>174.83118333333334</v>
      </c>
      <c r="BO9">
        <f t="shared" si="45"/>
        <v>174.35314896446465</v>
      </c>
      <c r="BP9">
        <f t="shared" si="46"/>
        <v>0</v>
      </c>
      <c r="BQ9">
        <f t="shared" si="47"/>
        <v>0</v>
      </c>
      <c r="BR9">
        <f t="shared" si="48"/>
        <v>0</v>
      </c>
      <c r="BS9">
        <f t="shared" si="49"/>
        <v>0</v>
      </c>
      <c r="BT9">
        <f t="shared" si="50"/>
        <v>0</v>
      </c>
      <c r="BU9">
        <f t="shared" si="51"/>
        <v>0</v>
      </c>
      <c r="BV9">
        <f t="shared" si="52"/>
        <v>0</v>
      </c>
      <c r="BW9">
        <f t="shared" si="53"/>
        <v>0</v>
      </c>
    </row>
    <row r="10" spans="1:75">
      <c r="A10" s="68" t="s">
        <v>167</v>
      </c>
      <c r="B10" s="68"/>
      <c r="C10" s="41">
        <v>23</v>
      </c>
      <c r="D10" s="41">
        <v>16</v>
      </c>
      <c r="E10" s="55">
        <v>314</v>
      </c>
      <c r="AA10" s="6" t="s">
        <v>94</v>
      </c>
      <c r="AB10" t="s">
        <v>352</v>
      </c>
      <c r="AC10" t="b">
        <f t="shared" si="0"/>
        <v>0</v>
      </c>
      <c r="AD10" t="s">
        <v>602</v>
      </c>
      <c r="AE10" t="str">
        <f t="shared" si="15"/>
        <v>Tmk</v>
      </c>
      <c r="AF10" t="str">
        <f t="shared" si="54"/>
        <v>36 51.414 175 07.855</v>
      </c>
      <c r="AG10">
        <f t="shared" si="2"/>
        <v>3</v>
      </c>
      <c r="AH10">
        <f t="shared" si="3"/>
        <v>10</v>
      </c>
      <c r="AI10">
        <f t="shared" si="3"/>
        <v>14</v>
      </c>
      <c r="AJ10">
        <f t="shared" si="16"/>
        <v>-36.856900000000003</v>
      </c>
      <c r="AK10">
        <f t="shared" si="20"/>
        <v>-36.486415535755206</v>
      </c>
      <c r="AL10">
        <f t="shared" si="17"/>
        <v>175.13091666666668</v>
      </c>
      <c r="AM10">
        <f t="shared" si="4"/>
        <v>174.65143836529239</v>
      </c>
      <c r="AN10">
        <f t="shared" si="21"/>
        <v>0</v>
      </c>
      <c r="AO10">
        <f t="shared" si="22"/>
        <v>0</v>
      </c>
      <c r="AP10">
        <f t="shared" si="23"/>
        <v>0</v>
      </c>
      <c r="AQ10">
        <f t="shared" si="24"/>
        <v>0</v>
      </c>
      <c r="AR10">
        <f t="shared" si="25"/>
        <v>-36.856900000000003</v>
      </c>
      <c r="AS10">
        <f t="shared" si="26"/>
        <v>-36.486415535755206</v>
      </c>
      <c r="AT10">
        <f t="shared" si="27"/>
        <v>175.13091666666668</v>
      </c>
      <c r="AU10">
        <f t="shared" si="28"/>
        <v>174.65143836529239</v>
      </c>
      <c r="AV10">
        <f t="shared" si="29"/>
        <v>0</v>
      </c>
      <c r="AW10">
        <f t="shared" si="30"/>
        <v>0</v>
      </c>
      <c r="AX10">
        <f t="shared" si="31"/>
        <v>0</v>
      </c>
      <c r="AY10">
        <f t="shared" si="32"/>
        <v>0</v>
      </c>
      <c r="AZ10">
        <f t="shared" si="33"/>
        <v>0</v>
      </c>
      <c r="BA10">
        <f t="shared" si="34"/>
        <v>0</v>
      </c>
      <c r="BB10">
        <f t="shared" si="35"/>
        <v>0</v>
      </c>
      <c r="BC10">
        <f t="shared" si="36"/>
        <v>0</v>
      </c>
      <c r="BD10">
        <f t="shared" si="9"/>
        <v>-36.856900000000003</v>
      </c>
      <c r="BE10">
        <f t="shared" si="37"/>
        <v>-36.324328582648107</v>
      </c>
      <c r="BF10">
        <f t="shared" si="10"/>
        <v>175.13091666666668</v>
      </c>
      <c r="BG10">
        <f t="shared" si="18"/>
        <v>174.44166660844112</v>
      </c>
      <c r="BH10">
        <f t="shared" si="38"/>
        <v>0</v>
      </c>
      <c r="BI10">
        <f t="shared" si="39"/>
        <v>0</v>
      </c>
      <c r="BJ10">
        <f t="shared" si="40"/>
        <v>0</v>
      </c>
      <c r="BK10">
        <f t="shared" si="41"/>
        <v>0</v>
      </c>
      <c r="BL10">
        <f t="shared" si="42"/>
        <v>0</v>
      </c>
      <c r="BM10">
        <f t="shared" si="43"/>
        <v>0</v>
      </c>
      <c r="BN10">
        <f t="shared" si="44"/>
        <v>0</v>
      </c>
      <c r="BO10">
        <f t="shared" si="45"/>
        <v>0</v>
      </c>
      <c r="BP10">
        <f t="shared" si="46"/>
        <v>-36.856900000000003</v>
      </c>
      <c r="BQ10">
        <f t="shared" si="47"/>
        <v>-36.324328582648107</v>
      </c>
      <c r="BR10">
        <f t="shared" si="48"/>
        <v>175.13091666666668</v>
      </c>
      <c r="BS10">
        <f t="shared" si="49"/>
        <v>174.44166660844112</v>
      </c>
      <c r="BT10">
        <f t="shared" si="50"/>
        <v>0</v>
      </c>
      <c r="BU10">
        <f t="shared" si="51"/>
        <v>0</v>
      </c>
      <c r="BV10">
        <f t="shared" si="52"/>
        <v>0</v>
      </c>
      <c r="BW10">
        <f t="shared" si="53"/>
        <v>0</v>
      </c>
    </row>
    <row r="11" spans="1:75">
      <c r="A11" s="68" t="s">
        <v>336</v>
      </c>
      <c r="B11" s="68"/>
      <c r="C11" s="41"/>
      <c r="D11" s="41"/>
      <c r="E11" s="55"/>
      <c r="AA11" s="6" t="s">
        <v>337</v>
      </c>
      <c r="AB11" t="s">
        <v>350</v>
      </c>
      <c r="AC11" t="b">
        <f t="shared" si="0"/>
        <v>0</v>
      </c>
      <c r="AD11" t="s">
        <v>603</v>
      </c>
      <c r="AE11" t="str">
        <f t="shared" si="15"/>
        <v>Kpr</v>
      </c>
      <c r="AF11" t="str">
        <f t="shared" ref="AF11" si="55">SUBSTITUTE(SUBSTITUTE(TRIM(AA11), "S", ""), "E", "")</f>
        <v>36 25.727 174 14.147</v>
      </c>
      <c r="AG11">
        <f t="shared" si="2"/>
        <v>3</v>
      </c>
      <c r="AH11">
        <f t="shared" si="3"/>
        <v>10</v>
      </c>
      <c r="AI11">
        <f t="shared" si="3"/>
        <v>14</v>
      </c>
      <c r="AJ11">
        <f t="shared" si="16"/>
        <v>-36.428783333333335</v>
      </c>
      <c r="AK11">
        <f t="shared" si="20"/>
        <v>-36.428783333333335</v>
      </c>
      <c r="AL11">
        <f t="shared" si="17"/>
        <v>174.23578333333333</v>
      </c>
      <c r="AM11">
        <f t="shared" si="4"/>
        <v>174.23578333333333</v>
      </c>
      <c r="AN11">
        <f t="shared" si="21"/>
        <v>-36.428783333333335</v>
      </c>
      <c r="AO11">
        <f t="shared" si="22"/>
        <v>-36.428783333333335</v>
      </c>
      <c r="AP11">
        <f t="shared" si="23"/>
        <v>174.23578333333333</v>
      </c>
      <c r="AQ11">
        <f t="shared" si="24"/>
        <v>174.23578333333333</v>
      </c>
      <c r="AR11">
        <f t="shared" si="25"/>
        <v>0</v>
      </c>
      <c r="AS11">
        <f t="shared" si="26"/>
        <v>0</v>
      </c>
      <c r="AT11">
        <f t="shared" si="27"/>
        <v>0</v>
      </c>
      <c r="AU11">
        <f t="shared" si="28"/>
        <v>0</v>
      </c>
      <c r="AV11">
        <f t="shared" si="29"/>
        <v>0</v>
      </c>
      <c r="AW11">
        <f t="shared" si="30"/>
        <v>0</v>
      </c>
      <c r="AX11">
        <f t="shared" si="31"/>
        <v>0</v>
      </c>
      <c r="AY11">
        <f t="shared" si="32"/>
        <v>0</v>
      </c>
      <c r="AZ11">
        <f t="shared" si="33"/>
        <v>0</v>
      </c>
      <c r="BA11">
        <f t="shared" si="34"/>
        <v>0</v>
      </c>
      <c r="BB11">
        <f t="shared" si="35"/>
        <v>0</v>
      </c>
      <c r="BC11">
        <f t="shared" si="36"/>
        <v>0</v>
      </c>
      <c r="BD11">
        <f t="shared" si="9"/>
        <v>-36.428783333333335</v>
      </c>
      <c r="BE11">
        <f t="shared" si="37"/>
        <v>-36.428783333333335</v>
      </c>
      <c r="BF11">
        <f t="shared" si="10"/>
        <v>174.23578333333333</v>
      </c>
      <c r="BG11">
        <f t="shared" si="18"/>
        <v>174.23578333333333</v>
      </c>
      <c r="BH11">
        <f t="shared" si="38"/>
        <v>-36.428783333333335</v>
      </c>
      <c r="BI11">
        <f t="shared" si="39"/>
        <v>-36.428783333333335</v>
      </c>
      <c r="BJ11">
        <f t="shared" si="40"/>
        <v>174.23578333333333</v>
      </c>
      <c r="BK11">
        <f t="shared" si="41"/>
        <v>174.23578333333333</v>
      </c>
      <c r="BL11">
        <f t="shared" si="42"/>
        <v>0</v>
      </c>
      <c r="BM11">
        <f t="shared" si="43"/>
        <v>0</v>
      </c>
      <c r="BN11">
        <f t="shared" si="44"/>
        <v>0</v>
      </c>
      <c r="BO11">
        <f t="shared" si="45"/>
        <v>0</v>
      </c>
      <c r="BP11">
        <f t="shared" si="46"/>
        <v>0</v>
      </c>
      <c r="BQ11">
        <f t="shared" si="47"/>
        <v>0</v>
      </c>
      <c r="BR11">
        <f t="shared" si="48"/>
        <v>0</v>
      </c>
      <c r="BS11">
        <f t="shared" si="49"/>
        <v>0</v>
      </c>
      <c r="BT11">
        <f t="shared" si="50"/>
        <v>0</v>
      </c>
      <c r="BU11">
        <f t="shared" si="51"/>
        <v>0</v>
      </c>
      <c r="BV11">
        <f t="shared" si="52"/>
        <v>0</v>
      </c>
      <c r="BW11">
        <f t="shared" si="53"/>
        <v>0</v>
      </c>
    </row>
    <row r="12" spans="1:75">
      <c r="A12" s="68" t="s">
        <v>168</v>
      </c>
      <c r="B12" s="68"/>
      <c r="C12" s="41">
        <v>25</v>
      </c>
      <c r="D12" s="41">
        <v>19</v>
      </c>
      <c r="E12" s="55">
        <v>305</v>
      </c>
      <c r="AA12" s="6" t="s">
        <v>82</v>
      </c>
      <c r="AB12" t="s">
        <v>353</v>
      </c>
      <c r="AC12" t="b">
        <f t="shared" si="0"/>
        <v>0</v>
      </c>
      <c r="AD12" t="s">
        <v>100</v>
      </c>
      <c r="AE12" t="str">
        <f t="shared" si="15"/>
        <v>Mnk</v>
      </c>
      <c r="AF12" t="str">
        <f t="shared" si="54"/>
        <v>37 03.022 174 30.184</v>
      </c>
      <c r="AG12">
        <f t="shared" si="2"/>
        <v>3</v>
      </c>
      <c r="AH12">
        <f t="shared" si="3"/>
        <v>10</v>
      </c>
      <c r="AI12">
        <f t="shared" si="3"/>
        <v>14</v>
      </c>
      <c r="AJ12">
        <f t="shared" si="16"/>
        <v>-37.050366666666669</v>
      </c>
      <c r="AK12">
        <f t="shared" si="20"/>
        <v>-36.687101590311009</v>
      </c>
      <c r="AL12">
        <f t="shared" si="17"/>
        <v>174.50306666666665</v>
      </c>
      <c r="AM12">
        <f t="shared" si="4"/>
        <v>173.85303247844723</v>
      </c>
      <c r="AN12">
        <f t="shared" si="21"/>
        <v>0</v>
      </c>
      <c r="AO12">
        <f t="shared" si="22"/>
        <v>0</v>
      </c>
      <c r="AP12">
        <f t="shared" si="23"/>
        <v>0</v>
      </c>
      <c r="AQ12">
        <f t="shared" si="24"/>
        <v>0</v>
      </c>
      <c r="AR12">
        <f t="shared" si="25"/>
        <v>-37.050366666666669</v>
      </c>
      <c r="AS12">
        <f t="shared" si="26"/>
        <v>-36.687101590311009</v>
      </c>
      <c r="AT12">
        <f t="shared" si="27"/>
        <v>174.50306666666665</v>
      </c>
      <c r="AU12">
        <f t="shared" si="28"/>
        <v>173.85303247844723</v>
      </c>
      <c r="AV12">
        <f t="shared" si="29"/>
        <v>0</v>
      </c>
      <c r="AW12">
        <f t="shared" si="30"/>
        <v>0</v>
      </c>
      <c r="AX12">
        <f t="shared" si="31"/>
        <v>0</v>
      </c>
      <c r="AY12">
        <f t="shared" si="32"/>
        <v>0</v>
      </c>
      <c r="AZ12">
        <f t="shared" si="33"/>
        <v>0</v>
      </c>
      <c r="BA12">
        <f t="shared" si="34"/>
        <v>0</v>
      </c>
      <c r="BB12">
        <f t="shared" si="35"/>
        <v>0</v>
      </c>
      <c r="BC12">
        <f t="shared" si="36"/>
        <v>0</v>
      </c>
      <c r="BD12">
        <f t="shared" si="9"/>
        <v>-37.050366666666669</v>
      </c>
      <c r="BE12">
        <f t="shared" si="37"/>
        <v>-36.572386303040794</v>
      </c>
      <c r="BF12">
        <f t="shared" si="10"/>
        <v>174.50306666666665</v>
      </c>
      <c r="BG12">
        <f t="shared" si="18"/>
        <v>173.64775852427269</v>
      </c>
      <c r="BH12">
        <f t="shared" si="38"/>
        <v>0</v>
      </c>
      <c r="BI12">
        <f t="shared" si="39"/>
        <v>0</v>
      </c>
      <c r="BJ12">
        <f t="shared" si="40"/>
        <v>0</v>
      </c>
      <c r="BK12">
        <f t="shared" si="41"/>
        <v>0</v>
      </c>
      <c r="BL12">
        <f t="shared" si="42"/>
        <v>0</v>
      </c>
      <c r="BM12">
        <f t="shared" si="43"/>
        <v>0</v>
      </c>
      <c r="BN12">
        <f t="shared" si="44"/>
        <v>0</v>
      </c>
      <c r="BO12">
        <f t="shared" si="45"/>
        <v>0</v>
      </c>
      <c r="BP12">
        <f t="shared" si="46"/>
        <v>-37.050366666666669</v>
      </c>
      <c r="BQ12">
        <f t="shared" si="47"/>
        <v>-36.572386303040794</v>
      </c>
      <c r="BR12">
        <f t="shared" si="48"/>
        <v>174.50306666666665</v>
      </c>
      <c r="BS12">
        <f t="shared" si="49"/>
        <v>173.64775852427269</v>
      </c>
      <c r="BT12">
        <f t="shared" si="50"/>
        <v>0</v>
      </c>
      <c r="BU12">
        <f t="shared" si="51"/>
        <v>0</v>
      </c>
      <c r="BV12">
        <f t="shared" si="52"/>
        <v>0</v>
      </c>
      <c r="BW12">
        <f t="shared" si="53"/>
        <v>0</v>
      </c>
    </row>
    <row r="13" spans="1:75">
      <c r="A13" s="68" t="s">
        <v>4</v>
      </c>
      <c r="B13" s="68"/>
      <c r="C13" s="41">
        <v>18</v>
      </c>
      <c r="D13" s="41">
        <v>14</v>
      </c>
      <c r="E13" s="55">
        <v>272</v>
      </c>
      <c r="AA13" s="6" t="s">
        <v>164</v>
      </c>
      <c r="AB13" t="s">
        <v>655</v>
      </c>
      <c r="AC13" t="b">
        <f t="shared" si="0"/>
        <v>1</v>
      </c>
      <c r="AD13" t="s">
        <v>604</v>
      </c>
      <c r="AE13" t="str">
        <f t="shared" si="15"/>
        <v>Hkg</v>
      </c>
      <c r="AF13" t="str">
        <f>SUBSTITUTE(SUBSTITUTE(TRIM(AA13), "S", ""), "E", "")</f>
        <v>35 32.519 173 22.983</v>
      </c>
      <c r="AG13">
        <f t="shared" si="2"/>
        <v>3</v>
      </c>
      <c r="AH13">
        <f t="shared" si="3"/>
        <v>10</v>
      </c>
      <c r="AI13">
        <f t="shared" si="3"/>
        <v>14</v>
      </c>
      <c r="AJ13">
        <f t="shared" si="16"/>
        <v>-35.541983333333334</v>
      </c>
      <c r="AK13">
        <f t="shared" si="20"/>
        <v>-35.525696901538836</v>
      </c>
      <c r="AL13">
        <f t="shared" si="17"/>
        <v>173.38305</v>
      </c>
      <c r="AM13">
        <f t="shared" si="4"/>
        <v>172.80988023560948</v>
      </c>
      <c r="AN13">
        <f t="shared" si="21"/>
        <v>0</v>
      </c>
      <c r="AO13">
        <f t="shared" si="22"/>
        <v>0</v>
      </c>
      <c r="AP13">
        <f t="shared" si="23"/>
        <v>0</v>
      </c>
      <c r="AQ13">
        <f t="shared" si="24"/>
        <v>0</v>
      </c>
      <c r="AR13">
        <f t="shared" si="25"/>
        <v>-35.541983333333334</v>
      </c>
      <c r="AS13">
        <f t="shared" si="26"/>
        <v>-35.525696901538836</v>
      </c>
      <c r="AT13">
        <f t="shared" si="27"/>
        <v>173.38305</v>
      </c>
      <c r="AU13">
        <f t="shared" si="28"/>
        <v>172.80988023560948</v>
      </c>
      <c r="AV13">
        <f t="shared" si="29"/>
        <v>0</v>
      </c>
      <c r="AW13">
        <f t="shared" si="30"/>
        <v>0</v>
      </c>
      <c r="AX13">
        <f t="shared" si="31"/>
        <v>0</v>
      </c>
      <c r="AY13">
        <f t="shared" si="32"/>
        <v>0</v>
      </c>
      <c r="AZ13">
        <f t="shared" si="33"/>
        <v>0</v>
      </c>
      <c r="BA13">
        <f t="shared" si="34"/>
        <v>0</v>
      </c>
      <c r="BB13">
        <f t="shared" si="35"/>
        <v>0</v>
      </c>
      <c r="BC13">
        <f t="shared" si="36"/>
        <v>0</v>
      </c>
      <c r="BD13">
        <f t="shared" si="9"/>
        <v>-35.541983333333334</v>
      </c>
      <c r="BE13">
        <f t="shared" si="37"/>
        <v>-35.521043635311834</v>
      </c>
      <c r="BF13">
        <f t="shared" si="10"/>
        <v>173.38305</v>
      </c>
      <c r="BG13">
        <f t="shared" si="18"/>
        <v>172.6461174457836</v>
      </c>
      <c r="BH13">
        <f t="shared" si="38"/>
        <v>0</v>
      </c>
      <c r="BI13">
        <f t="shared" si="39"/>
        <v>0</v>
      </c>
      <c r="BJ13">
        <f t="shared" si="40"/>
        <v>0</v>
      </c>
      <c r="BK13">
        <f t="shared" si="41"/>
        <v>0</v>
      </c>
      <c r="BL13">
        <f t="shared" si="42"/>
        <v>-35.541983333333334</v>
      </c>
      <c r="BM13">
        <f t="shared" si="43"/>
        <v>-35.521043635311834</v>
      </c>
      <c r="BN13">
        <f t="shared" si="44"/>
        <v>173.38305</v>
      </c>
      <c r="BO13">
        <f t="shared" si="45"/>
        <v>172.6461174457836</v>
      </c>
      <c r="BP13">
        <f t="shared" si="46"/>
        <v>0</v>
      </c>
      <c r="BQ13">
        <f t="shared" si="47"/>
        <v>0</v>
      </c>
      <c r="BR13">
        <f t="shared" si="48"/>
        <v>0</v>
      </c>
      <c r="BS13">
        <f t="shared" si="49"/>
        <v>0</v>
      </c>
      <c r="BT13">
        <f t="shared" si="50"/>
        <v>0</v>
      </c>
      <c r="BU13">
        <f t="shared" si="51"/>
        <v>0</v>
      </c>
      <c r="BV13">
        <f t="shared" si="52"/>
        <v>0</v>
      </c>
      <c r="BW13">
        <f t="shared" si="53"/>
        <v>0</v>
      </c>
    </row>
    <row r="14" spans="1:75">
      <c r="A14" s="68" t="s">
        <v>3</v>
      </c>
      <c r="B14" s="68"/>
      <c r="C14" s="41">
        <v>17</v>
      </c>
      <c r="D14" s="41">
        <v>11</v>
      </c>
      <c r="E14" s="55">
        <v>288</v>
      </c>
      <c r="AA14" s="6" t="s">
        <v>95</v>
      </c>
      <c r="AB14" t="s">
        <v>364</v>
      </c>
      <c r="AC14" t="b">
        <f t="shared" si="0"/>
        <v>1</v>
      </c>
      <c r="AD14" t="s">
        <v>605</v>
      </c>
      <c r="AE14" t="str">
        <f t="shared" si="15"/>
        <v>Ttk</v>
      </c>
      <c r="AF14" t="str">
        <f t="shared" si="54"/>
        <v>35 36.697 174 32.769</v>
      </c>
      <c r="AG14">
        <f t="shared" si="2"/>
        <v>3</v>
      </c>
      <c r="AH14">
        <f t="shared" si="3"/>
        <v>10</v>
      </c>
      <c r="AI14">
        <f t="shared" si="3"/>
        <v>14</v>
      </c>
      <c r="AJ14">
        <f t="shared" si="16"/>
        <v>-35.61161666666667</v>
      </c>
      <c r="AK14">
        <f t="shared" si="20"/>
        <v>-35.498310435395858</v>
      </c>
      <c r="AL14">
        <f t="shared" si="17"/>
        <v>174.54615000000001</v>
      </c>
      <c r="AM14">
        <f t="shared" si="4"/>
        <v>174.11721010459544</v>
      </c>
      <c r="AN14">
        <f t="shared" si="21"/>
        <v>0</v>
      </c>
      <c r="AO14">
        <f t="shared" si="22"/>
        <v>0</v>
      </c>
      <c r="AP14">
        <f t="shared" si="23"/>
        <v>0</v>
      </c>
      <c r="AQ14">
        <f t="shared" si="24"/>
        <v>0</v>
      </c>
      <c r="AR14">
        <f t="shared" si="25"/>
        <v>-35.61161666666667</v>
      </c>
      <c r="AS14">
        <f t="shared" si="26"/>
        <v>-35.498310435395858</v>
      </c>
      <c r="AT14">
        <f t="shared" si="27"/>
        <v>174.54615000000001</v>
      </c>
      <c r="AU14">
        <f t="shared" si="28"/>
        <v>174.11721010459544</v>
      </c>
      <c r="AV14">
        <f t="shared" si="29"/>
        <v>0</v>
      </c>
      <c r="AW14">
        <f t="shared" si="30"/>
        <v>0</v>
      </c>
      <c r="AX14">
        <f t="shared" si="31"/>
        <v>0</v>
      </c>
      <c r="AY14">
        <f t="shared" si="32"/>
        <v>0</v>
      </c>
      <c r="AZ14">
        <f t="shared" si="33"/>
        <v>0</v>
      </c>
      <c r="BA14">
        <f t="shared" si="34"/>
        <v>0</v>
      </c>
      <c r="BB14">
        <f t="shared" si="35"/>
        <v>0</v>
      </c>
      <c r="BC14">
        <f t="shared" si="36"/>
        <v>0</v>
      </c>
      <c r="BD14">
        <f t="shared" si="9"/>
        <v>-35.61161666666667</v>
      </c>
      <c r="BE14">
        <f t="shared" si="37"/>
        <v>-35.436507036520865</v>
      </c>
      <c r="BF14">
        <f t="shared" si="10"/>
        <v>174.54615000000001</v>
      </c>
      <c r="BG14">
        <f t="shared" si="18"/>
        <v>173.88324288892019</v>
      </c>
      <c r="BH14">
        <f t="shared" si="38"/>
        <v>0</v>
      </c>
      <c r="BI14">
        <f t="shared" si="39"/>
        <v>0</v>
      </c>
      <c r="BJ14">
        <f t="shared" si="40"/>
        <v>0</v>
      </c>
      <c r="BK14">
        <f t="shared" si="41"/>
        <v>0</v>
      </c>
      <c r="BL14">
        <f t="shared" si="42"/>
        <v>-35.61161666666667</v>
      </c>
      <c r="BM14">
        <f t="shared" si="43"/>
        <v>-35.436507036520865</v>
      </c>
      <c r="BN14">
        <f t="shared" si="44"/>
        <v>174.54615000000001</v>
      </c>
      <c r="BO14">
        <f t="shared" si="45"/>
        <v>173.88324288892019</v>
      </c>
      <c r="BP14">
        <f t="shared" si="46"/>
        <v>0</v>
      </c>
      <c r="BQ14">
        <f t="shared" si="47"/>
        <v>0</v>
      </c>
      <c r="BR14">
        <f t="shared" si="48"/>
        <v>0</v>
      </c>
      <c r="BS14">
        <f t="shared" si="49"/>
        <v>0</v>
      </c>
      <c r="BT14">
        <f t="shared" si="50"/>
        <v>0</v>
      </c>
      <c r="BU14">
        <f t="shared" si="51"/>
        <v>0</v>
      </c>
      <c r="BV14">
        <f t="shared" si="52"/>
        <v>0</v>
      </c>
      <c r="BW14">
        <f t="shared" si="53"/>
        <v>0</v>
      </c>
    </row>
    <row r="15" spans="1:75">
      <c r="A15" s="68" t="s">
        <v>162</v>
      </c>
      <c r="B15" s="68"/>
      <c r="C15" s="41">
        <v>20</v>
      </c>
      <c r="D15" s="41">
        <v>11</v>
      </c>
      <c r="E15" s="55">
        <v>308</v>
      </c>
      <c r="AA15" s="6" t="s">
        <v>96</v>
      </c>
      <c r="AB15" t="s">
        <v>454</v>
      </c>
      <c r="AC15" t="b">
        <f t="shared" si="0"/>
        <v>0</v>
      </c>
      <c r="AD15" t="s">
        <v>606</v>
      </c>
      <c r="AE15" t="str">
        <f t="shared" si="15"/>
        <v>Mcr</v>
      </c>
      <c r="AF15" t="str">
        <f t="shared" si="54"/>
        <v>36 37.349 175 48.376</v>
      </c>
      <c r="AG15">
        <f t="shared" si="2"/>
        <v>3</v>
      </c>
      <c r="AH15">
        <f t="shared" si="3"/>
        <v>10</v>
      </c>
      <c r="AI15">
        <f t="shared" si="3"/>
        <v>14</v>
      </c>
      <c r="AJ15">
        <f t="shared" si="16"/>
        <v>-36.622483333333335</v>
      </c>
      <c r="AK15">
        <f t="shared" si="20"/>
        <v>-36.396740792380591</v>
      </c>
      <c r="AL15">
        <f t="shared" si="17"/>
        <v>175.80626666666666</v>
      </c>
      <c r="AM15">
        <f t="shared" si="4"/>
        <v>175.44625765280932</v>
      </c>
      <c r="AN15">
        <f t="shared" si="21"/>
        <v>0</v>
      </c>
      <c r="AO15">
        <f t="shared" si="22"/>
        <v>0</v>
      </c>
      <c r="AP15">
        <f t="shared" si="23"/>
        <v>0</v>
      </c>
      <c r="AQ15">
        <f t="shared" si="24"/>
        <v>0</v>
      </c>
      <c r="AR15">
        <f t="shared" si="25"/>
        <v>-36.622483333333335</v>
      </c>
      <c r="AS15">
        <f t="shared" si="26"/>
        <v>-36.396740792380591</v>
      </c>
      <c r="AT15">
        <f t="shared" si="27"/>
        <v>175.80626666666666</v>
      </c>
      <c r="AU15">
        <f t="shared" si="28"/>
        <v>175.44625765280932</v>
      </c>
      <c r="AV15">
        <f t="shared" si="29"/>
        <v>0</v>
      </c>
      <c r="AW15">
        <f t="shared" si="30"/>
        <v>0</v>
      </c>
      <c r="AX15">
        <f t="shared" si="31"/>
        <v>0</v>
      </c>
      <c r="AY15">
        <f t="shared" si="32"/>
        <v>0</v>
      </c>
      <c r="AZ15">
        <f t="shared" si="33"/>
        <v>0</v>
      </c>
      <c r="BA15">
        <f t="shared" si="34"/>
        <v>0</v>
      </c>
      <c r="BB15">
        <f t="shared" si="35"/>
        <v>0</v>
      </c>
      <c r="BC15">
        <f t="shared" si="36"/>
        <v>0</v>
      </c>
      <c r="BD15">
        <f t="shared" si="9"/>
        <v>-36.622483333333335</v>
      </c>
      <c r="BE15">
        <f t="shared" si="37"/>
        <v>-36.212042349782898</v>
      </c>
      <c r="BF15">
        <f t="shared" si="10"/>
        <v>175.80626666666666</v>
      </c>
      <c r="BG15">
        <f t="shared" si="18"/>
        <v>175.15170482328969</v>
      </c>
      <c r="BH15">
        <f t="shared" si="38"/>
        <v>0</v>
      </c>
      <c r="BI15">
        <f t="shared" si="39"/>
        <v>0</v>
      </c>
      <c r="BJ15">
        <f t="shared" si="40"/>
        <v>0</v>
      </c>
      <c r="BK15">
        <f t="shared" si="41"/>
        <v>0</v>
      </c>
      <c r="BL15">
        <f t="shared" si="42"/>
        <v>0</v>
      </c>
      <c r="BM15">
        <f t="shared" si="43"/>
        <v>0</v>
      </c>
      <c r="BN15">
        <f t="shared" si="44"/>
        <v>0</v>
      </c>
      <c r="BO15">
        <f t="shared" si="45"/>
        <v>0</v>
      </c>
      <c r="BP15">
        <f t="shared" si="46"/>
        <v>-36.622483333333335</v>
      </c>
      <c r="BQ15">
        <f t="shared" si="47"/>
        <v>-36.212042349782898</v>
      </c>
      <c r="BR15">
        <f t="shared" si="48"/>
        <v>175.80626666666666</v>
      </c>
      <c r="BS15">
        <f t="shared" si="49"/>
        <v>175.15170482328969</v>
      </c>
      <c r="BT15">
        <f t="shared" si="50"/>
        <v>0</v>
      </c>
      <c r="BU15">
        <f t="shared" si="51"/>
        <v>0</v>
      </c>
      <c r="BV15">
        <f t="shared" si="52"/>
        <v>0</v>
      </c>
      <c r="BW15">
        <f t="shared" si="53"/>
        <v>0</v>
      </c>
    </row>
    <row r="16" spans="1:75">
      <c r="A16" s="68" t="s">
        <v>101</v>
      </c>
      <c r="B16" s="68"/>
      <c r="C16" s="41">
        <v>15</v>
      </c>
      <c r="D16" s="41">
        <v>11</v>
      </c>
      <c r="E16" s="55">
        <v>286</v>
      </c>
      <c r="AA16" s="6" t="s">
        <v>505</v>
      </c>
      <c r="AB16" t="s">
        <v>351</v>
      </c>
      <c r="AC16" t="b">
        <f t="shared" si="0"/>
        <v>1</v>
      </c>
      <c r="AD16" t="s">
        <v>607</v>
      </c>
      <c r="AE16" t="str">
        <f t="shared" si="15"/>
        <v>BoI</v>
      </c>
      <c r="AF16" t="str">
        <f t="shared" si="54"/>
        <v>35 11.798 174 12.504</v>
      </c>
      <c r="AG16">
        <f t="shared" si="2"/>
        <v>3</v>
      </c>
      <c r="AH16">
        <f t="shared" si="3"/>
        <v>10</v>
      </c>
      <c r="AI16">
        <f t="shared" si="3"/>
        <v>14</v>
      </c>
      <c r="AJ16">
        <f t="shared" si="16"/>
        <v>-35.196633333333331</v>
      </c>
      <c r="AK16">
        <f t="shared" si="20"/>
        <v>-35.095566302867098</v>
      </c>
      <c r="AL16">
        <f t="shared" si="17"/>
        <v>174.20840000000001</v>
      </c>
      <c r="AM16">
        <f t="shared" si="4"/>
        <v>173.77708357848593</v>
      </c>
      <c r="AN16">
        <f t="shared" si="21"/>
        <v>0</v>
      </c>
      <c r="AO16">
        <f t="shared" si="22"/>
        <v>0</v>
      </c>
      <c r="AP16">
        <f t="shared" si="23"/>
        <v>0</v>
      </c>
      <c r="AQ16">
        <f t="shared" si="24"/>
        <v>0</v>
      </c>
      <c r="AR16">
        <f t="shared" si="25"/>
        <v>-35.196633333333331</v>
      </c>
      <c r="AS16">
        <f t="shared" si="26"/>
        <v>-35.095566302867098</v>
      </c>
      <c r="AT16">
        <f t="shared" si="27"/>
        <v>174.20840000000001</v>
      </c>
      <c r="AU16">
        <f t="shared" si="28"/>
        <v>173.77708357848593</v>
      </c>
      <c r="AV16">
        <f t="shared" si="29"/>
        <v>0</v>
      </c>
      <c r="AW16">
        <f t="shared" si="30"/>
        <v>0</v>
      </c>
      <c r="AX16">
        <f t="shared" si="31"/>
        <v>0</v>
      </c>
      <c r="AY16">
        <f t="shared" si="32"/>
        <v>0</v>
      </c>
      <c r="AZ16">
        <f t="shared" si="33"/>
        <v>0</v>
      </c>
      <c r="BA16">
        <f t="shared" si="34"/>
        <v>0</v>
      </c>
      <c r="BB16">
        <f t="shared" si="35"/>
        <v>0</v>
      </c>
      <c r="BC16">
        <f t="shared" si="36"/>
        <v>0</v>
      </c>
      <c r="BD16">
        <f t="shared" si="9"/>
        <v>-35.196633333333331</v>
      </c>
      <c r="BE16">
        <f t="shared" si="37"/>
        <v>-35.058814655424833</v>
      </c>
      <c r="BF16">
        <f t="shared" si="10"/>
        <v>174.20840000000001</v>
      </c>
      <c r="BG16">
        <f t="shared" si="18"/>
        <v>173.6202412433899</v>
      </c>
      <c r="BH16">
        <f t="shared" si="38"/>
        <v>0</v>
      </c>
      <c r="BI16">
        <f t="shared" si="39"/>
        <v>0</v>
      </c>
      <c r="BJ16">
        <f t="shared" si="40"/>
        <v>0</v>
      </c>
      <c r="BK16">
        <f t="shared" si="41"/>
        <v>0</v>
      </c>
      <c r="BL16">
        <f t="shared" si="42"/>
        <v>-35.196633333333331</v>
      </c>
      <c r="BM16">
        <f t="shared" si="43"/>
        <v>-35.058814655424833</v>
      </c>
      <c r="BN16">
        <f t="shared" si="44"/>
        <v>174.20840000000001</v>
      </c>
      <c r="BO16">
        <f t="shared" si="45"/>
        <v>173.6202412433899</v>
      </c>
      <c r="BP16">
        <f t="shared" si="46"/>
        <v>0</v>
      </c>
      <c r="BQ16">
        <f t="shared" si="47"/>
        <v>0</v>
      </c>
      <c r="BR16">
        <f t="shared" si="48"/>
        <v>0</v>
      </c>
      <c r="BS16">
        <f t="shared" si="49"/>
        <v>0</v>
      </c>
      <c r="BT16">
        <f t="shared" si="50"/>
        <v>0</v>
      </c>
      <c r="BU16">
        <f t="shared" si="51"/>
        <v>0</v>
      </c>
      <c r="BV16">
        <f t="shared" si="52"/>
        <v>0</v>
      </c>
      <c r="BW16">
        <f t="shared" si="53"/>
        <v>0</v>
      </c>
    </row>
    <row r="17" spans="1:75">
      <c r="A17" s="68" t="s">
        <v>169</v>
      </c>
      <c r="B17" s="68"/>
      <c r="C17" s="41">
        <v>17</v>
      </c>
      <c r="D17" s="41">
        <v>14</v>
      </c>
      <c r="E17" s="55">
        <v>259</v>
      </c>
      <c r="AA17" s="6" t="s">
        <v>97</v>
      </c>
      <c r="AB17" t="s">
        <v>351</v>
      </c>
      <c r="AC17" t="b">
        <f t="shared" si="0"/>
        <v>1</v>
      </c>
      <c r="AD17" t="s">
        <v>608</v>
      </c>
      <c r="AE17" t="str">
        <f t="shared" si="15"/>
        <v>Krk</v>
      </c>
      <c r="AF17" t="str">
        <f t="shared" si="54"/>
        <v>34 46.978 173 23.828</v>
      </c>
      <c r="AG17">
        <f t="shared" si="2"/>
        <v>3</v>
      </c>
      <c r="AH17">
        <f t="shared" si="3"/>
        <v>10</v>
      </c>
      <c r="AI17">
        <f t="shared" si="3"/>
        <v>14</v>
      </c>
      <c r="AJ17">
        <f t="shared" si="16"/>
        <v>-34.782966666666667</v>
      </c>
      <c r="AK17">
        <f t="shared" si="20"/>
        <v>-34.872010864509058</v>
      </c>
      <c r="AL17">
        <f t="shared" si="17"/>
        <v>173.39713333333333</v>
      </c>
      <c r="AM17">
        <f t="shared" si="4"/>
        <v>172.83938077262434</v>
      </c>
      <c r="AN17">
        <f t="shared" si="21"/>
        <v>0</v>
      </c>
      <c r="AO17">
        <f t="shared" si="22"/>
        <v>0</v>
      </c>
      <c r="AP17">
        <f t="shared" si="23"/>
        <v>0</v>
      </c>
      <c r="AQ17">
        <f t="shared" si="24"/>
        <v>0</v>
      </c>
      <c r="AR17">
        <f t="shared" si="25"/>
        <v>-34.782966666666667</v>
      </c>
      <c r="AS17">
        <f t="shared" si="26"/>
        <v>-34.872010864509058</v>
      </c>
      <c r="AT17">
        <f t="shared" si="27"/>
        <v>173.39713333333333</v>
      </c>
      <c r="AU17">
        <f t="shared" si="28"/>
        <v>172.83938077262434</v>
      </c>
      <c r="AV17">
        <f t="shared" si="29"/>
        <v>0</v>
      </c>
      <c r="AW17">
        <f t="shared" si="30"/>
        <v>0</v>
      </c>
      <c r="AX17">
        <f t="shared" si="31"/>
        <v>0</v>
      </c>
      <c r="AY17">
        <f t="shared" si="32"/>
        <v>0</v>
      </c>
      <c r="AZ17">
        <f t="shared" si="33"/>
        <v>0</v>
      </c>
      <c r="BA17">
        <f t="shared" si="34"/>
        <v>0</v>
      </c>
      <c r="BB17">
        <f t="shared" si="35"/>
        <v>0</v>
      </c>
      <c r="BC17">
        <f t="shared" si="36"/>
        <v>0</v>
      </c>
      <c r="BD17">
        <f t="shared" si="9"/>
        <v>-34.782966666666667</v>
      </c>
      <c r="BE17">
        <f t="shared" si="37"/>
        <v>-34.891091764046706</v>
      </c>
      <c r="BF17">
        <f t="shared" si="10"/>
        <v>173.39713333333333</v>
      </c>
      <c r="BG17">
        <f t="shared" si="18"/>
        <v>172.71986236675812</v>
      </c>
      <c r="BH17">
        <f t="shared" si="38"/>
        <v>0</v>
      </c>
      <c r="BI17">
        <f t="shared" si="39"/>
        <v>0</v>
      </c>
      <c r="BJ17">
        <f t="shared" si="40"/>
        <v>0</v>
      </c>
      <c r="BK17">
        <f t="shared" si="41"/>
        <v>0</v>
      </c>
      <c r="BL17">
        <f t="shared" si="42"/>
        <v>-34.782966666666667</v>
      </c>
      <c r="BM17">
        <f t="shared" si="43"/>
        <v>-34.891091764046706</v>
      </c>
      <c r="BN17">
        <f t="shared" si="44"/>
        <v>173.39713333333333</v>
      </c>
      <c r="BO17">
        <f t="shared" si="45"/>
        <v>172.71986236675812</v>
      </c>
      <c r="BP17">
        <f t="shared" si="46"/>
        <v>0</v>
      </c>
      <c r="BQ17">
        <f t="shared" si="47"/>
        <v>0</v>
      </c>
      <c r="BR17">
        <f t="shared" si="48"/>
        <v>0</v>
      </c>
      <c r="BS17">
        <f t="shared" si="49"/>
        <v>0</v>
      </c>
      <c r="BT17">
        <f t="shared" si="50"/>
        <v>0</v>
      </c>
      <c r="BU17">
        <f t="shared" si="51"/>
        <v>0</v>
      </c>
      <c r="BV17">
        <f t="shared" si="52"/>
        <v>0</v>
      </c>
      <c r="BW17">
        <f t="shared" si="53"/>
        <v>0</v>
      </c>
    </row>
    <row r="18" spans="1:75">
      <c r="A18" s="68" t="s">
        <v>9</v>
      </c>
      <c r="B18" s="68"/>
      <c r="C18" s="41">
        <v>21</v>
      </c>
      <c r="D18" s="41">
        <v>19</v>
      </c>
      <c r="E18" s="55">
        <v>292</v>
      </c>
      <c r="AA18" s="6" t="s">
        <v>79</v>
      </c>
      <c r="AB18" t="s">
        <v>351</v>
      </c>
      <c r="AC18" t="b">
        <f t="shared" si="0"/>
        <v>1</v>
      </c>
      <c r="AD18" t="s">
        <v>609</v>
      </c>
      <c r="AE18" t="str">
        <f t="shared" si="15"/>
        <v>Mkh</v>
      </c>
      <c r="AF18" t="str">
        <f t="shared" si="54"/>
        <v>35 54.364 175 06.881</v>
      </c>
      <c r="AG18">
        <f t="shared" si="2"/>
        <v>3</v>
      </c>
      <c r="AH18">
        <f t="shared" si="3"/>
        <v>10</v>
      </c>
      <c r="AI18">
        <f t="shared" si="3"/>
        <v>14</v>
      </c>
      <c r="AJ18">
        <f t="shared" si="16"/>
        <v>-35.906066666666668</v>
      </c>
      <c r="AK18">
        <f t="shared" si="20"/>
        <v>-35.668815824169926</v>
      </c>
      <c r="AL18">
        <f t="shared" si="17"/>
        <v>175.11468333333335</v>
      </c>
      <c r="AM18">
        <f t="shared" si="4"/>
        <v>174.38970645947043</v>
      </c>
      <c r="AN18">
        <f t="shared" si="21"/>
        <v>0</v>
      </c>
      <c r="AO18">
        <f t="shared" si="22"/>
        <v>0</v>
      </c>
      <c r="AP18">
        <f t="shared" si="23"/>
        <v>0</v>
      </c>
      <c r="AQ18">
        <f t="shared" si="24"/>
        <v>0</v>
      </c>
      <c r="AR18">
        <f t="shared" si="25"/>
        <v>-35.906066666666668</v>
      </c>
      <c r="AS18">
        <f t="shared" si="26"/>
        <v>-35.668815824169926</v>
      </c>
      <c r="AT18">
        <f t="shared" si="27"/>
        <v>175.11468333333335</v>
      </c>
      <c r="AU18">
        <f t="shared" si="28"/>
        <v>174.38970645947043</v>
      </c>
      <c r="AV18">
        <f t="shared" si="29"/>
        <v>0</v>
      </c>
      <c r="AW18">
        <f t="shared" si="30"/>
        <v>0</v>
      </c>
      <c r="AX18">
        <f t="shared" si="31"/>
        <v>0</v>
      </c>
      <c r="AY18">
        <f t="shared" si="32"/>
        <v>0</v>
      </c>
      <c r="AZ18">
        <f t="shared" si="33"/>
        <v>0</v>
      </c>
      <c r="BA18">
        <f t="shared" si="34"/>
        <v>0</v>
      </c>
      <c r="BB18">
        <f t="shared" si="35"/>
        <v>0</v>
      </c>
      <c r="BC18">
        <f t="shared" si="36"/>
        <v>0</v>
      </c>
      <c r="BD18">
        <f t="shared" si="9"/>
        <v>-35.906066666666668</v>
      </c>
      <c r="BE18">
        <f t="shared" si="37"/>
        <v>-35.643842051275527</v>
      </c>
      <c r="BF18">
        <f t="shared" si="10"/>
        <v>175.11468333333335</v>
      </c>
      <c r="BG18">
        <f t="shared" si="18"/>
        <v>174.31339310432696</v>
      </c>
      <c r="BH18">
        <f t="shared" si="38"/>
        <v>0</v>
      </c>
      <c r="BI18">
        <f t="shared" si="39"/>
        <v>0</v>
      </c>
      <c r="BJ18">
        <f t="shared" si="40"/>
        <v>0</v>
      </c>
      <c r="BK18">
        <f t="shared" si="41"/>
        <v>0</v>
      </c>
      <c r="BL18">
        <f t="shared" si="42"/>
        <v>0</v>
      </c>
      <c r="BM18">
        <f t="shared" si="43"/>
        <v>0</v>
      </c>
      <c r="BN18">
        <f t="shared" si="44"/>
        <v>0</v>
      </c>
      <c r="BO18">
        <f t="shared" si="45"/>
        <v>0</v>
      </c>
      <c r="BP18">
        <f t="shared" si="46"/>
        <v>-35.906066666666668</v>
      </c>
      <c r="BQ18">
        <f t="shared" si="47"/>
        <v>-35.643842051275527</v>
      </c>
      <c r="BR18">
        <f t="shared" si="48"/>
        <v>175.11468333333335</v>
      </c>
      <c r="BS18">
        <f t="shared" si="49"/>
        <v>174.31339310432696</v>
      </c>
      <c r="BT18">
        <f t="shared" si="50"/>
        <v>0</v>
      </c>
      <c r="BU18">
        <f t="shared" si="51"/>
        <v>0</v>
      </c>
      <c r="BV18">
        <f t="shared" si="52"/>
        <v>0</v>
      </c>
      <c r="BW18">
        <f t="shared" si="53"/>
        <v>0</v>
      </c>
    </row>
    <row r="19" spans="1:75">
      <c r="A19" s="68" t="s">
        <v>170</v>
      </c>
      <c r="B19" s="68"/>
      <c r="C19" s="41">
        <v>14</v>
      </c>
      <c r="D19" s="41">
        <v>9</v>
      </c>
      <c r="E19" s="55">
        <v>249</v>
      </c>
      <c r="AA19" s="6" t="s">
        <v>80</v>
      </c>
      <c r="AB19" t="s">
        <v>351</v>
      </c>
      <c r="AC19" t="b">
        <f t="shared" si="0"/>
        <v>1</v>
      </c>
      <c r="AD19" t="s">
        <v>103</v>
      </c>
      <c r="AE19" t="str">
        <f t="shared" si="15"/>
        <v>Rng</v>
      </c>
      <c r="AF19" t="str">
        <f t="shared" ref="AF19:AF49" si="56">SUBSTITUTE(SUBSTITUTE(TRIM(AA19), "S", ""), "E", "")</f>
        <v>34 25.622 172 40.636</v>
      </c>
      <c r="AG19">
        <f t="shared" si="2"/>
        <v>3</v>
      </c>
      <c r="AH19">
        <f t="shared" si="3"/>
        <v>10</v>
      </c>
      <c r="AI19">
        <f t="shared" si="3"/>
        <v>14</v>
      </c>
      <c r="AJ19">
        <f t="shared" si="16"/>
        <v>-34.427033333333334</v>
      </c>
      <c r="AK19">
        <f t="shared" si="20"/>
        <v>-34.534543718196922</v>
      </c>
      <c r="AL19">
        <f t="shared" si="17"/>
        <v>172.67726666666667</v>
      </c>
      <c r="AM19">
        <f t="shared" si="4"/>
        <v>172.33771984023161</v>
      </c>
      <c r="AN19">
        <f t="shared" si="21"/>
        <v>-34.427033333333334</v>
      </c>
      <c r="AO19">
        <f t="shared" si="22"/>
        <v>-34.534543718196922</v>
      </c>
      <c r="AP19">
        <f t="shared" si="23"/>
        <v>172.67726666666667</v>
      </c>
      <c r="AQ19">
        <f t="shared" si="24"/>
        <v>172.33771984023161</v>
      </c>
      <c r="AR19">
        <f t="shared" si="25"/>
        <v>0</v>
      </c>
      <c r="AS19">
        <f t="shared" si="26"/>
        <v>0</v>
      </c>
      <c r="AT19">
        <f t="shared" si="27"/>
        <v>0</v>
      </c>
      <c r="AU19">
        <f t="shared" si="28"/>
        <v>0</v>
      </c>
      <c r="AV19">
        <f t="shared" si="29"/>
        <v>0</v>
      </c>
      <c r="AW19">
        <f t="shared" si="30"/>
        <v>0</v>
      </c>
      <c r="AX19">
        <f t="shared" si="31"/>
        <v>0</v>
      </c>
      <c r="AY19">
        <f t="shared" si="32"/>
        <v>0</v>
      </c>
      <c r="AZ19">
        <f t="shared" si="33"/>
        <v>0</v>
      </c>
      <c r="BA19">
        <f t="shared" si="34"/>
        <v>0</v>
      </c>
      <c r="BB19">
        <f t="shared" si="35"/>
        <v>0</v>
      </c>
      <c r="BC19">
        <f t="shared" si="36"/>
        <v>0</v>
      </c>
      <c r="BD19">
        <f t="shared" si="9"/>
        <v>-34.427033333333334</v>
      </c>
      <c r="BE19">
        <f t="shared" si="37"/>
        <v>-34.594271709787805</v>
      </c>
      <c r="BF19">
        <f t="shared" si="10"/>
        <v>172.67726666666667</v>
      </c>
      <c r="BG19">
        <f t="shared" si="18"/>
        <v>172.14908271443434</v>
      </c>
      <c r="BH19">
        <f t="shared" si="38"/>
        <v>0</v>
      </c>
      <c r="BI19">
        <f t="shared" si="39"/>
        <v>0</v>
      </c>
      <c r="BJ19">
        <f t="shared" si="40"/>
        <v>0</v>
      </c>
      <c r="BK19">
        <f t="shared" si="41"/>
        <v>0</v>
      </c>
      <c r="BL19">
        <f t="shared" si="42"/>
        <v>-34.427033333333334</v>
      </c>
      <c r="BM19">
        <f t="shared" si="43"/>
        <v>-34.594271709787805</v>
      </c>
      <c r="BN19">
        <f t="shared" si="44"/>
        <v>172.67726666666667</v>
      </c>
      <c r="BO19">
        <f t="shared" si="45"/>
        <v>172.14908271443434</v>
      </c>
      <c r="BP19">
        <f t="shared" si="46"/>
        <v>0</v>
      </c>
      <c r="BQ19">
        <f t="shared" si="47"/>
        <v>0</v>
      </c>
      <c r="BR19">
        <f t="shared" si="48"/>
        <v>0</v>
      </c>
      <c r="BS19">
        <f t="shared" si="49"/>
        <v>0</v>
      </c>
      <c r="BT19">
        <f t="shared" si="50"/>
        <v>0</v>
      </c>
      <c r="BU19">
        <f t="shared" si="51"/>
        <v>0</v>
      </c>
      <c r="BV19">
        <f t="shared" si="52"/>
        <v>0</v>
      </c>
      <c r="BW19">
        <f t="shared" si="53"/>
        <v>0</v>
      </c>
    </row>
    <row r="20" spans="1:75">
      <c r="A20" s="68" t="s">
        <v>501</v>
      </c>
      <c r="B20" s="68"/>
      <c r="C20" s="41"/>
      <c r="D20" s="54"/>
      <c r="E20" s="55"/>
      <c r="AA20" s="6" t="s">
        <v>510</v>
      </c>
      <c r="AB20" t="s">
        <v>458</v>
      </c>
      <c r="AC20" t="b">
        <f t="shared" si="0"/>
        <v>0</v>
      </c>
      <c r="AD20" t="s">
        <v>106</v>
      </c>
      <c r="AE20" t="str">
        <f t="shared" si="15"/>
        <v>Npr</v>
      </c>
      <c r="AF20" t="str">
        <f t="shared" si="56"/>
        <v>39 26.213 176 52.032</v>
      </c>
      <c r="AG20">
        <f t="shared" si="2"/>
        <v>3</v>
      </c>
      <c r="AH20">
        <f t="shared" si="3"/>
        <v>10</v>
      </c>
      <c r="AI20">
        <f t="shared" si="3"/>
        <v>14</v>
      </c>
      <c r="AJ20">
        <f t="shared" si="16"/>
        <v>-39.436883333333334</v>
      </c>
      <c r="AK20">
        <f t="shared" si="20"/>
        <v>-39.436883333333334</v>
      </c>
      <c r="AL20">
        <f t="shared" si="17"/>
        <v>176.8672</v>
      </c>
      <c r="AM20">
        <f t="shared" si="4"/>
        <v>176.8672</v>
      </c>
      <c r="AN20">
        <f t="shared" si="21"/>
        <v>-39.436883333333334</v>
      </c>
      <c r="AO20">
        <f t="shared" si="22"/>
        <v>-39.436883333333334</v>
      </c>
      <c r="AP20">
        <f t="shared" si="23"/>
        <v>176.8672</v>
      </c>
      <c r="AQ20">
        <f t="shared" si="24"/>
        <v>176.8672</v>
      </c>
      <c r="AR20">
        <f t="shared" si="25"/>
        <v>0</v>
      </c>
      <c r="AS20">
        <f t="shared" si="26"/>
        <v>0</v>
      </c>
      <c r="AT20">
        <f t="shared" si="27"/>
        <v>0</v>
      </c>
      <c r="AU20">
        <f t="shared" si="28"/>
        <v>0</v>
      </c>
      <c r="AV20">
        <f t="shared" si="29"/>
        <v>0</v>
      </c>
      <c r="AW20">
        <f t="shared" si="30"/>
        <v>0</v>
      </c>
      <c r="AX20">
        <f t="shared" si="31"/>
        <v>0</v>
      </c>
      <c r="AY20">
        <f t="shared" si="32"/>
        <v>0</v>
      </c>
      <c r="AZ20">
        <f t="shared" si="33"/>
        <v>0</v>
      </c>
      <c r="BA20">
        <f t="shared" si="34"/>
        <v>0</v>
      </c>
      <c r="BB20">
        <f t="shared" si="35"/>
        <v>0</v>
      </c>
      <c r="BC20">
        <f t="shared" si="36"/>
        <v>0</v>
      </c>
      <c r="BD20">
        <f t="shared" si="9"/>
        <v>-39.436883333333334</v>
      </c>
      <c r="BE20">
        <f t="shared" si="37"/>
        <v>-39.436883333333334</v>
      </c>
      <c r="BF20">
        <f t="shared" si="10"/>
        <v>176.8672</v>
      </c>
      <c r="BG20">
        <f t="shared" si="18"/>
        <v>176.8672</v>
      </c>
      <c r="BH20">
        <f t="shared" si="38"/>
        <v>-39.436883333333334</v>
      </c>
      <c r="BI20">
        <f t="shared" si="39"/>
        <v>-39.436883333333334</v>
      </c>
      <c r="BJ20">
        <f t="shared" si="40"/>
        <v>176.8672</v>
      </c>
      <c r="BK20">
        <f t="shared" si="41"/>
        <v>176.8672</v>
      </c>
      <c r="BL20">
        <f t="shared" si="42"/>
        <v>0</v>
      </c>
      <c r="BM20">
        <f t="shared" si="43"/>
        <v>0</v>
      </c>
      <c r="BN20">
        <f t="shared" si="44"/>
        <v>0</v>
      </c>
      <c r="BO20">
        <f t="shared" si="45"/>
        <v>0</v>
      </c>
      <c r="BP20">
        <f t="shared" si="46"/>
        <v>0</v>
      </c>
      <c r="BQ20">
        <f t="shared" si="47"/>
        <v>0</v>
      </c>
      <c r="BR20">
        <f t="shared" si="48"/>
        <v>0</v>
      </c>
      <c r="BS20">
        <f t="shared" si="49"/>
        <v>0</v>
      </c>
      <c r="BT20">
        <f t="shared" si="50"/>
        <v>0</v>
      </c>
      <c r="BU20">
        <f t="shared" si="51"/>
        <v>0</v>
      </c>
      <c r="BV20">
        <f t="shared" si="52"/>
        <v>0</v>
      </c>
      <c r="BW20">
        <f t="shared" si="53"/>
        <v>0</v>
      </c>
    </row>
    <row r="21" spans="1:75">
      <c r="A21" s="68" t="s">
        <v>26</v>
      </c>
      <c r="B21" s="68"/>
      <c r="C21" s="41"/>
      <c r="D21" s="54"/>
      <c r="E21" s="55"/>
      <c r="AA21" s="6" t="s">
        <v>72</v>
      </c>
      <c r="AB21" t="s">
        <v>458</v>
      </c>
      <c r="AC21" t="b">
        <f t="shared" si="0"/>
        <v>0</v>
      </c>
      <c r="AD21" t="s">
        <v>104</v>
      </c>
      <c r="AE21" t="str">
        <f t="shared" si="15"/>
        <v>Csp</v>
      </c>
      <c r="AF21" t="str">
        <f t="shared" si="56"/>
        <v>40 54.026 176 13.881</v>
      </c>
      <c r="AG21">
        <f t="shared" si="2"/>
        <v>3</v>
      </c>
      <c r="AH21">
        <f t="shared" si="3"/>
        <v>10</v>
      </c>
      <c r="AI21">
        <f t="shared" si="3"/>
        <v>14</v>
      </c>
      <c r="AJ21">
        <f t="shared" si="16"/>
        <v>-40.900433333333332</v>
      </c>
      <c r="AK21">
        <f t="shared" si="20"/>
        <v>-40.900433333333332</v>
      </c>
      <c r="AL21">
        <f t="shared" si="17"/>
        <v>176.23134999999999</v>
      </c>
      <c r="AM21">
        <f t="shared" si="4"/>
        <v>176.23134999999999</v>
      </c>
      <c r="AN21">
        <f t="shared" si="21"/>
        <v>-40.900433333333332</v>
      </c>
      <c r="AO21">
        <f t="shared" si="22"/>
        <v>-40.900433333333332</v>
      </c>
      <c r="AP21">
        <f t="shared" si="23"/>
        <v>176.23134999999999</v>
      </c>
      <c r="AQ21">
        <f t="shared" si="24"/>
        <v>176.23134999999999</v>
      </c>
      <c r="AR21">
        <f t="shared" si="25"/>
        <v>0</v>
      </c>
      <c r="AS21">
        <f t="shared" si="26"/>
        <v>0</v>
      </c>
      <c r="AT21">
        <f t="shared" si="27"/>
        <v>0</v>
      </c>
      <c r="AU21">
        <f t="shared" si="28"/>
        <v>0</v>
      </c>
      <c r="AV21">
        <f t="shared" si="29"/>
        <v>0</v>
      </c>
      <c r="AW21">
        <f t="shared" si="30"/>
        <v>0</v>
      </c>
      <c r="AX21">
        <f t="shared" si="31"/>
        <v>0</v>
      </c>
      <c r="AY21">
        <f t="shared" si="32"/>
        <v>0</v>
      </c>
      <c r="AZ21">
        <f t="shared" si="33"/>
        <v>0</v>
      </c>
      <c r="BA21">
        <f t="shared" si="34"/>
        <v>0</v>
      </c>
      <c r="BB21">
        <f t="shared" si="35"/>
        <v>0</v>
      </c>
      <c r="BC21">
        <f t="shared" si="36"/>
        <v>0</v>
      </c>
      <c r="BD21">
        <f t="shared" si="9"/>
        <v>-40.900433333333332</v>
      </c>
      <c r="BE21">
        <f t="shared" si="37"/>
        <v>-40.900433333333332</v>
      </c>
      <c r="BF21">
        <f t="shared" si="10"/>
        <v>176.23134999999999</v>
      </c>
      <c r="BG21">
        <f t="shared" si="18"/>
        <v>176.23134999999999</v>
      </c>
      <c r="BH21">
        <f t="shared" si="38"/>
        <v>-40.900433333333332</v>
      </c>
      <c r="BI21">
        <f t="shared" si="39"/>
        <v>-40.900433333333332</v>
      </c>
      <c r="BJ21">
        <f t="shared" si="40"/>
        <v>176.23134999999999</v>
      </c>
      <c r="BK21">
        <f t="shared" si="41"/>
        <v>176.23134999999999</v>
      </c>
      <c r="BL21">
        <f t="shared" si="42"/>
        <v>0</v>
      </c>
      <c r="BM21">
        <f t="shared" si="43"/>
        <v>0</v>
      </c>
      <c r="BN21">
        <f t="shared" si="44"/>
        <v>0</v>
      </c>
      <c r="BO21">
        <f t="shared" si="45"/>
        <v>0</v>
      </c>
      <c r="BP21">
        <f t="shared" si="46"/>
        <v>0</v>
      </c>
      <c r="BQ21">
        <f t="shared" si="47"/>
        <v>0</v>
      </c>
      <c r="BR21">
        <f t="shared" si="48"/>
        <v>0</v>
      </c>
      <c r="BS21">
        <f t="shared" si="49"/>
        <v>0</v>
      </c>
      <c r="BT21">
        <f t="shared" si="50"/>
        <v>0</v>
      </c>
      <c r="BU21">
        <f t="shared" si="51"/>
        <v>0</v>
      </c>
      <c r="BV21">
        <f t="shared" si="52"/>
        <v>0</v>
      </c>
      <c r="BW21">
        <f t="shared" si="53"/>
        <v>0</v>
      </c>
    </row>
    <row r="22" spans="1:75">
      <c r="A22" s="68" t="s">
        <v>512</v>
      </c>
      <c r="B22" s="68"/>
      <c r="C22" s="41"/>
      <c r="D22" s="54"/>
      <c r="E22" s="55"/>
      <c r="AA22" s="6" t="s">
        <v>71</v>
      </c>
      <c r="AB22" t="s">
        <v>458</v>
      </c>
      <c r="AC22" t="b">
        <f t="shared" si="0"/>
        <v>0</v>
      </c>
      <c r="AD22" t="s">
        <v>610</v>
      </c>
      <c r="AE22" t="str">
        <f t="shared" si="15"/>
        <v>Mah</v>
      </c>
      <c r="AF22" t="str">
        <f t="shared" si="56"/>
        <v>39 05.979 177 57.248</v>
      </c>
      <c r="AG22">
        <f t="shared" si="2"/>
        <v>3</v>
      </c>
      <c r="AH22">
        <f t="shared" si="3"/>
        <v>10</v>
      </c>
      <c r="AI22">
        <f t="shared" si="3"/>
        <v>14</v>
      </c>
      <c r="AJ22">
        <f t="shared" si="16"/>
        <v>-39.099649999999997</v>
      </c>
      <c r="AK22">
        <f t="shared" si="20"/>
        <v>-39.099649999999997</v>
      </c>
      <c r="AL22">
        <f t="shared" si="17"/>
        <v>177.95413333333335</v>
      </c>
      <c r="AM22">
        <f t="shared" si="4"/>
        <v>177.95413333333335</v>
      </c>
      <c r="AN22">
        <f t="shared" si="21"/>
        <v>-39.099649999999997</v>
      </c>
      <c r="AO22">
        <f t="shared" si="22"/>
        <v>-39.099649999999997</v>
      </c>
      <c r="AP22">
        <f t="shared" si="23"/>
        <v>177.95413333333335</v>
      </c>
      <c r="AQ22">
        <f t="shared" si="24"/>
        <v>177.95413333333335</v>
      </c>
      <c r="AR22">
        <f t="shared" si="25"/>
        <v>0</v>
      </c>
      <c r="AS22">
        <f t="shared" si="26"/>
        <v>0</v>
      </c>
      <c r="AT22">
        <f t="shared" si="27"/>
        <v>0</v>
      </c>
      <c r="AU22">
        <f t="shared" si="28"/>
        <v>0</v>
      </c>
      <c r="AV22">
        <f t="shared" si="29"/>
        <v>0</v>
      </c>
      <c r="AW22">
        <f t="shared" si="30"/>
        <v>0</v>
      </c>
      <c r="AX22">
        <f t="shared" si="31"/>
        <v>0</v>
      </c>
      <c r="AY22">
        <f t="shared" si="32"/>
        <v>0</v>
      </c>
      <c r="AZ22">
        <f t="shared" si="33"/>
        <v>0</v>
      </c>
      <c r="BA22">
        <f t="shared" si="34"/>
        <v>0</v>
      </c>
      <c r="BB22">
        <f t="shared" si="35"/>
        <v>0</v>
      </c>
      <c r="BC22">
        <f t="shared" si="36"/>
        <v>0</v>
      </c>
      <c r="BD22">
        <f t="shared" si="9"/>
        <v>-39.099649999999997</v>
      </c>
      <c r="BE22">
        <f t="shared" si="37"/>
        <v>-39.099649999999997</v>
      </c>
      <c r="BF22">
        <f t="shared" si="10"/>
        <v>177.95413333333335</v>
      </c>
      <c r="BG22">
        <f t="shared" si="18"/>
        <v>177.95413333333335</v>
      </c>
      <c r="BH22">
        <f t="shared" si="38"/>
        <v>-39.099649999999997</v>
      </c>
      <c r="BI22">
        <f t="shared" si="39"/>
        <v>-39.099649999999997</v>
      </c>
      <c r="BJ22">
        <f t="shared" si="40"/>
        <v>177.95413333333335</v>
      </c>
      <c r="BK22">
        <f t="shared" si="41"/>
        <v>177.95413333333335</v>
      </c>
      <c r="BL22">
        <f t="shared" si="42"/>
        <v>0</v>
      </c>
      <c r="BM22">
        <f t="shared" si="43"/>
        <v>0</v>
      </c>
      <c r="BN22">
        <f t="shared" si="44"/>
        <v>0</v>
      </c>
      <c r="BO22">
        <f t="shared" si="45"/>
        <v>0</v>
      </c>
      <c r="BP22">
        <f t="shared" si="46"/>
        <v>0</v>
      </c>
      <c r="BQ22">
        <f t="shared" si="47"/>
        <v>0</v>
      </c>
      <c r="BR22">
        <f t="shared" si="48"/>
        <v>0</v>
      </c>
      <c r="BS22">
        <f t="shared" si="49"/>
        <v>0</v>
      </c>
      <c r="BT22">
        <f t="shared" si="50"/>
        <v>0</v>
      </c>
      <c r="BU22">
        <f t="shared" si="51"/>
        <v>0</v>
      </c>
      <c r="BV22">
        <f t="shared" si="52"/>
        <v>0</v>
      </c>
      <c r="BW22">
        <f t="shared" si="53"/>
        <v>0</v>
      </c>
    </row>
    <row r="23" spans="1:75">
      <c r="A23" s="68" t="s">
        <v>509</v>
      </c>
      <c r="B23" s="68"/>
      <c r="C23" s="41"/>
      <c r="D23" s="54"/>
      <c r="E23" s="55"/>
      <c r="AA23" s="6" t="s">
        <v>503</v>
      </c>
      <c r="AB23" t="s">
        <v>458</v>
      </c>
      <c r="AC23" t="b">
        <f t="shared" si="0"/>
        <v>0</v>
      </c>
      <c r="AD23" t="s">
        <v>611</v>
      </c>
      <c r="AE23" t="str">
        <f t="shared" si="15"/>
        <v>Kdn</v>
      </c>
      <c r="AF23" t="str">
        <f t="shared" si="56"/>
        <v>39 38.712 177 05.472</v>
      </c>
      <c r="AG23">
        <f t="shared" si="2"/>
        <v>3</v>
      </c>
      <c r="AH23">
        <f t="shared" si="3"/>
        <v>10</v>
      </c>
      <c r="AI23">
        <f t="shared" si="3"/>
        <v>14</v>
      </c>
      <c r="AJ23">
        <f t="shared" si="16"/>
        <v>-39.645200000000003</v>
      </c>
      <c r="AK23">
        <f t="shared" si="20"/>
        <v>-39.645200000000003</v>
      </c>
      <c r="AL23">
        <f t="shared" si="17"/>
        <v>177.09119999999999</v>
      </c>
      <c r="AM23">
        <f t="shared" si="4"/>
        <v>177.09119999999999</v>
      </c>
      <c r="AN23">
        <f t="shared" si="21"/>
        <v>-39.645200000000003</v>
      </c>
      <c r="AO23">
        <f t="shared" si="22"/>
        <v>-39.645200000000003</v>
      </c>
      <c r="AP23">
        <f t="shared" si="23"/>
        <v>177.09119999999999</v>
      </c>
      <c r="AQ23">
        <f t="shared" si="24"/>
        <v>177.09119999999999</v>
      </c>
      <c r="AR23">
        <f t="shared" si="25"/>
        <v>0</v>
      </c>
      <c r="AS23">
        <f t="shared" si="26"/>
        <v>0</v>
      </c>
      <c r="AT23">
        <f t="shared" si="27"/>
        <v>0</v>
      </c>
      <c r="AU23">
        <f t="shared" si="28"/>
        <v>0</v>
      </c>
      <c r="AV23">
        <f t="shared" si="29"/>
        <v>0</v>
      </c>
      <c r="AW23">
        <f t="shared" si="30"/>
        <v>0</v>
      </c>
      <c r="AX23">
        <f t="shared" si="31"/>
        <v>0</v>
      </c>
      <c r="AY23">
        <f t="shared" si="32"/>
        <v>0</v>
      </c>
      <c r="AZ23">
        <f t="shared" si="33"/>
        <v>0</v>
      </c>
      <c r="BA23">
        <f t="shared" si="34"/>
        <v>0</v>
      </c>
      <c r="BB23">
        <f t="shared" si="35"/>
        <v>0</v>
      </c>
      <c r="BC23">
        <f t="shared" si="36"/>
        <v>0</v>
      </c>
      <c r="BD23">
        <f t="shared" si="9"/>
        <v>-39.645200000000003</v>
      </c>
      <c r="BE23">
        <f t="shared" si="37"/>
        <v>-39.645200000000003</v>
      </c>
      <c r="BF23">
        <f t="shared" si="10"/>
        <v>177.09119999999999</v>
      </c>
      <c r="BG23">
        <f t="shared" si="18"/>
        <v>177.09119999999999</v>
      </c>
      <c r="BH23">
        <f t="shared" si="38"/>
        <v>-39.645200000000003</v>
      </c>
      <c r="BI23">
        <f t="shared" si="39"/>
        <v>-39.645200000000003</v>
      </c>
      <c r="BJ23">
        <f t="shared" si="40"/>
        <v>177.09119999999999</v>
      </c>
      <c r="BK23">
        <f t="shared" si="41"/>
        <v>177.09119999999999</v>
      </c>
      <c r="BL23">
        <f t="shared" si="42"/>
        <v>0</v>
      </c>
      <c r="BM23">
        <f t="shared" si="43"/>
        <v>0</v>
      </c>
      <c r="BN23">
        <f t="shared" si="44"/>
        <v>0</v>
      </c>
      <c r="BO23">
        <f t="shared" si="45"/>
        <v>0</v>
      </c>
      <c r="BP23">
        <f t="shared" si="46"/>
        <v>0</v>
      </c>
      <c r="BQ23">
        <f t="shared" si="47"/>
        <v>0</v>
      </c>
      <c r="BR23">
        <f t="shared" si="48"/>
        <v>0</v>
      </c>
      <c r="BS23">
        <f t="shared" si="49"/>
        <v>0</v>
      </c>
      <c r="BT23">
        <f t="shared" si="50"/>
        <v>0</v>
      </c>
      <c r="BU23">
        <f t="shared" si="51"/>
        <v>0</v>
      </c>
      <c r="BV23">
        <f t="shared" si="52"/>
        <v>0</v>
      </c>
      <c r="BW23">
        <f t="shared" si="53"/>
        <v>0</v>
      </c>
    </row>
    <row r="24" spans="1:75">
      <c r="A24" s="68" t="s">
        <v>508</v>
      </c>
      <c r="B24" s="68"/>
      <c r="C24" s="41"/>
      <c r="D24" s="54"/>
      <c r="E24" s="55"/>
      <c r="AA24" s="6" t="s">
        <v>511</v>
      </c>
      <c r="AB24" t="s">
        <v>458</v>
      </c>
      <c r="AC24" t="b">
        <f t="shared" si="0"/>
        <v>0</v>
      </c>
      <c r="AD24" t="s">
        <v>612</v>
      </c>
      <c r="AE24" t="str">
        <f t="shared" si="15"/>
        <v>Tng</v>
      </c>
      <c r="AF24" t="str">
        <f t="shared" si="56"/>
        <v>40 29.262 176 37.200</v>
      </c>
      <c r="AG24">
        <f t="shared" si="2"/>
        <v>3</v>
      </c>
      <c r="AH24">
        <f t="shared" ref="AH24:AI50" si="57">FIND(" ", $AF24, AG24+1)</f>
        <v>10</v>
      </c>
      <c r="AI24">
        <f t="shared" si="57"/>
        <v>14</v>
      </c>
      <c r="AJ24">
        <f t="shared" si="16"/>
        <v>-40.487699999999997</v>
      </c>
      <c r="AK24">
        <f t="shared" si="20"/>
        <v>-40.487699999999997</v>
      </c>
      <c r="AL24">
        <f t="shared" si="17"/>
        <v>176.62</v>
      </c>
      <c r="AM24">
        <f>AL24+IF(ISBLANK($E24),0,$D24/COS(RADIANS(AJ24))*SIN(RADIANS($E24))/600*$M$1)</f>
        <v>176.62</v>
      </c>
      <c r="AN24">
        <f t="shared" si="21"/>
        <v>-40.487699999999997</v>
      </c>
      <c r="AO24">
        <f t="shared" si="22"/>
        <v>-40.487699999999997</v>
      </c>
      <c r="AP24">
        <f t="shared" si="23"/>
        <v>176.62</v>
      </c>
      <c r="AQ24">
        <f t="shared" si="24"/>
        <v>176.62</v>
      </c>
      <c r="AR24">
        <f t="shared" si="25"/>
        <v>0</v>
      </c>
      <c r="AS24">
        <f t="shared" si="26"/>
        <v>0</v>
      </c>
      <c r="AT24">
        <f t="shared" si="27"/>
        <v>0</v>
      </c>
      <c r="AU24">
        <f t="shared" si="28"/>
        <v>0</v>
      </c>
      <c r="AV24">
        <f t="shared" si="29"/>
        <v>0</v>
      </c>
      <c r="AW24">
        <f t="shared" si="30"/>
        <v>0</v>
      </c>
      <c r="AX24">
        <f t="shared" si="31"/>
        <v>0</v>
      </c>
      <c r="AY24">
        <f t="shared" si="32"/>
        <v>0</v>
      </c>
      <c r="AZ24">
        <f t="shared" si="33"/>
        <v>0</v>
      </c>
      <c r="BA24">
        <f t="shared" si="34"/>
        <v>0</v>
      </c>
      <c r="BB24">
        <f t="shared" si="35"/>
        <v>0</v>
      </c>
      <c r="BC24">
        <f t="shared" si="36"/>
        <v>0</v>
      </c>
      <c r="BD24">
        <f t="shared" si="9"/>
        <v>-40.487699999999997</v>
      </c>
      <c r="BE24">
        <f t="shared" si="37"/>
        <v>-40.487699999999997</v>
      </c>
      <c r="BF24">
        <f t="shared" si="10"/>
        <v>176.62</v>
      </c>
      <c r="BG24">
        <f t="shared" si="18"/>
        <v>176.62</v>
      </c>
      <c r="BH24">
        <f t="shared" si="38"/>
        <v>-40.487699999999997</v>
      </c>
      <c r="BI24">
        <f t="shared" si="39"/>
        <v>-40.487699999999997</v>
      </c>
      <c r="BJ24">
        <f t="shared" si="40"/>
        <v>176.62</v>
      </c>
      <c r="BK24">
        <f t="shared" si="41"/>
        <v>176.62</v>
      </c>
      <c r="BL24">
        <f t="shared" si="42"/>
        <v>0</v>
      </c>
      <c r="BM24">
        <f t="shared" si="43"/>
        <v>0</v>
      </c>
      <c r="BN24">
        <f t="shared" si="44"/>
        <v>0</v>
      </c>
      <c r="BO24">
        <f t="shared" si="45"/>
        <v>0</v>
      </c>
      <c r="BP24">
        <f t="shared" si="46"/>
        <v>0</v>
      </c>
      <c r="BQ24">
        <f t="shared" si="47"/>
        <v>0</v>
      </c>
      <c r="BR24">
        <f t="shared" si="48"/>
        <v>0</v>
      </c>
      <c r="BS24">
        <f t="shared" si="49"/>
        <v>0</v>
      </c>
      <c r="BT24">
        <f t="shared" si="50"/>
        <v>0</v>
      </c>
      <c r="BU24">
        <f t="shared" si="51"/>
        <v>0</v>
      </c>
      <c r="BV24">
        <f t="shared" si="52"/>
        <v>0</v>
      </c>
      <c r="BW24">
        <f t="shared" si="53"/>
        <v>0</v>
      </c>
    </row>
    <row r="25" spans="1:75">
      <c r="A25" s="68" t="s">
        <v>533</v>
      </c>
      <c r="B25" s="68"/>
      <c r="C25" s="41"/>
      <c r="D25" s="54"/>
      <c r="E25" s="55"/>
      <c r="AA25" s="6" t="s">
        <v>88</v>
      </c>
      <c r="AB25" t="s">
        <v>459</v>
      </c>
      <c r="AC25" t="b">
        <f t="shared" si="0"/>
        <v>0</v>
      </c>
      <c r="AD25" t="s">
        <v>613</v>
      </c>
      <c r="AE25" t="str">
        <f t="shared" si="15"/>
        <v>Lyl</v>
      </c>
      <c r="AF25" t="str">
        <f t="shared" ref="AF25:AF35" si="58">SUBSTITUTE(SUBSTITUTE(TRIM(AA25), "S", ""), "E", "")</f>
        <v>41 19.972 174 48.458</v>
      </c>
      <c r="AG25">
        <f t="shared" si="2"/>
        <v>3</v>
      </c>
      <c r="AH25">
        <f t="shared" si="57"/>
        <v>10</v>
      </c>
      <c r="AI25">
        <f t="shared" si="57"/>
        <v>14</v>
      </c>
      <c r="AJ25">
        <f t="shared" si="16"/>
        <v>-41.332866666666668</v>
      </c>
      <c r="AK25">
        <f t="shared" si="20"/>
        <v>-41.332866666666668</v>
      </c>
      <c r="AL25">
        <f t="shared" si="17"/>
        <v>174.80763333333334</v>
      </c>
      <c r="AM25">
        <f t="shared" ref="AM25:AM50" si="59">AL25+IF(ISBLANK($E25),0,$D25/COS(RADIANS(AJ25))*SIN(RADIANS($E25))/600*$M$1)</f>
        <v>174.80763333333334</v>
      </c>
      <c r="AN25">
        <f t="shared" si="21"/>
        <v>-41.332866666666668</v>
      </c>
      <c r="AO25">
        <f t="shared" si="22"/>
        <v>-41.332866666666668</v>
      </c>
      <c r="AP25">
        <f t="shared" si="23"/>
        <v>174.80763333333334</v>
      </c>
      <c r="AQ25">
        <f t="shared" si="24"/>
        <v>174.80763333333334</v>
      </c>
      <c r="AR25">
        <f t="shared" si="25"/>
        <v>0</v>
      </c>
      <c r="AS25">
        <f t="shared" si="26"/>
        <v>0</v>
      </c>
      <c r="AT25">
        <f t="shared" si="27"/>
        <v>0</v>
      </c>
      <c r="AU25">
        <f t="shared" si="28"/>
        <v>0</v>
      </c>
      <c r="AV25">
        <f t="shared" si="29"/>
        <v>0</v>
      </c>
      <c r="AW25">
        <f t="shared" si="30"/>
        <v>0</v>
      </c>
      <c r="AX25">
        <f t="shared" si="31"/>
        <v>0</v>
      </c>
      <c r="AY25">
        <f t="shared" si="32"/>
        <v>0</v>
      </c>
      <c r="AZ25">
        <f t="shared" si="33"/>
        <v>0</v>
      </c>
      <c r="BA25">
        <f t="shared" si="34"/>
        <v>0</v>
      </c>
      <c r="BB25">
        <f t="shared" si="35"/>
        <v>0</v>
      </c>
      <c r="BC25">
        <f t="shared" si="36"/>
        <v>0</v>
      </c>
      <c r="BD25">
        <f t="shared" si="9"/>
        <v>-41.332866666666668</v>
      </c>
      <c r="BE25">
        <f t="shared" si="37"/>
        <v>-41.332866666666668</v>
      </c>
      <c r="BF25">
        <f t="shared" si="10"/>
        <v>174.80763333333334</v>
      </c>
      <c r="BG25">
        <f t="shared" si="18"/>
        <v>174.80763333333334</v>
      </c>
      <c r="BH25">
        <f t="shared" si="38"/>
        <v>-41.332866666666668</v>
      </c>
      <c r="BI25">
        <f t="shared" si="39"/>
        <v>-41.332866666666668</v>
      </c>
      <c r="BJ25">
        <f t="shared" si="40"/>
        <v>174.80763333333334</v>
      </c>
      <c r="BK25">
        <f t="shared" si="41"/>
        <v>174.80763333333334</v>
      </c>
      <c r="BL25">
        <f t="shared" si="42"/>
        <v>0</v>
      </c>
      <c r="BM25">
        <f t="shared" si="43"/>
        <v>0</v>
      </c>
      <c r="BN25">
        <f t="shared" si="44"/>
        <v>0</v>
      </c>
      <c r="BO25">
        <f t="shared" si="45"/>
        <v>0</v>
      </c>
      <c r="BP25">
        <f t="shared" si="46"/>
        <v>0</v>
      </c>
      <c r="BQ25">
        <f t="shared" si="47"/>
        <v>0</v>
      </c>
      <c r="BR25">
        <f t="shared" si="48"/>
        <v>0</v>
      </c>
      <c r="BS25">
        <f t="shared" si="49"/>
        <v>0</v>
      </c>
      <c r="BT25">
        <f t="shared" si="50"/>
        <v>0</v>
      </c>
      <c r="BU25">
        <f t="shared" si="51"/>
        <v>0</v>
      </c>
      <c r="BV25">
        <f t="shared" si="52"/>
        <v>0</v>
      </c>
      <c r="BW25">
        <f t="shared" si="53"/>
        <v>0</v>
      </c>
    </row>
    <row r="26" spans="1:75">
      <c r="A26" s="68" t="s">
        <v>371</v>
      </c>
      <c r="B26" s="68"/>
      <c r="C26" s="41"/>
      <c r="D26" s="54"/>
      <c r="E26" s="55"/>
      <c r="AA26" s="6" t="s">
        <v>85</v>
      </c>
      <c r="AB26" t="s">
        <v>371</v>
      </c>
      <c r="AC26" t="b">
        <f t="shared" ref="AC26:AC27" si="60">NOT(ISERROR(FIND($G$3, AB26)))</f>
        <v>0</v>
      </c>
      <c r="AD26" t="s">
        <v>614</v>
      </c>
      <c r="AE26" t="str">
        <f t="shared" si="15"/>
        <v>Wng</v>
      </c>
      <c r="AF26" t="str">
        <f t="shared" ref="AF26:AF27" si="61">SUBSTITUTE(SUBSTITUTE(TRIM(AA26), "S", ""), "E", "")</f>
        <v>39 57.578 175 01.531</v>
      </c>
      <c r="AG26">
        <f t="shared" si="2"/>
        <v>3</v>
      </c>
      <c r="AH26">
        <f t="shared" ref="AH26:AH27" si="62">FIND(" ", $AF26, AG26+1)</f>
        <v>10</v>
      </c>
      <c r="AI26">
        <f t="shared" ref="AI26:AI27" si="63">FIND(" ", $AF26, AH26+1)</f>
        <v>14</v>
      </c>
      <c r="AJ26">
        <f t="shared" ref="AJ26:AJ27" si="64">-VALUE(MID($AF26, 1, AG26-1)) - VALUE(MID($AF26, AG26, AH26-AG26))/60</f>
        <v>-39.959633333333336</v>
      </c>
      <c r="AK26">
        <f t="shared" ref="AK26:AK27" si="65">AJ26+IF(ISBLANK($E26),0,$D26*COS(RADIANS($E26))/600*$M$1)</f>
        <v>-39.959633333333336</v>
      </c>
      <c r="AL26">
        <f t="shared" ref="AL26:AL27" si="66">VALUE(MID($AF26, AH26, AI26-AH26))+VALUE(MID($AF26, AI26,10))/60</f>
        <v>175.02551666666668</v>
      </c>
      <c r="AM26">
        <f t="shared" ref="AM26:AM27" si="67">AL26+IF(ISBLANK($E26),0,$D26/COS(RADIANS(AJ26))*SIN(RADIANS($E26))/600*$M$1)</f>
        <v>175.02551666666668</v>
      </c>
      <c r="AN26">
        <f t="shared" ref="AN26:AN27" si="68">IF($D26&lt;$M$3, AJ26, 0)</f>
        <v>-39.959633333333336</v>
      </c>
      <c r="AO26">
        <f t="shared" ref="AO26:AO27" si="69">IF($D26&lt;$M$3, AK26, 0)</f>
        <v>-39.959633333333336</v>
      </c>
      <c r="AP26">
        <f t="shared" ref="AP26:AP27" si="70">IF($D26&lt;$M$3, AL26, 0)</f>
        <v>175.02551666666668</v>
      </c>
      <c r="AQ26">
        <f t="shared" ref="AQ26:AQ27" si="71">IF($D26&lt;$M$3, AM26, 0)</f>
        <v>175.02551666666668</v>
      </c>
      <c r="AR26">
        <f t="shared" ref="AR26:AR27" si="72">IF(AND($D26&gt;=$M$3, $D26&lt;$N$3), AJ26, 0)</f>
        <v>0</v>
      </c>
      <c r="AS26">
        <f t="shared" ref="AS26:AS27" si="73">IF(AND($D26&gt;=$M$3, $D26&lt;$N$3), AK26, 0)</f>
        <v>0</v>
      </c>
      <c r="AT26">
        <f t="shared" ref="AT26:AT27" si="74">IF(AND($D26&gt;=$M$3, $D26&lt;$N$3), AL26, 0)</f>
        <v>0</v>
      </c>
      <c r="AU26">
        <f t="shared" ref="AU26:AU27" si="75">IF(AND($D26&gt;=$M$3, $D26&lt;$N$3), AM26, 0)</f>
        <v>0</v>
      </c>
      <c r="AV26">
        <f t="shared" ref="AV26:AV27" si="76">IF(AND($D26&gt;=$N$3, $D26&lt;$O$3), AJ26, 0)</f>
        <v>0</v>
      </c>
      <c r="AW26">
        <f t="shared" ref="AW26:AW27" si="77">IF(AND($D26&gt;=$N$3, $D26&lt;$O$3), AK26, 0)</f>
        <v>0</v>
      </c>
      <c r="AX26">
        <f t="shared" ref="AX26:AX27" si="78">IF(AND($D26&gt;=$N$3, $D26&lt;$O$3), AL26, 0)</f>
        <v>0</v>
      </c>
      <c r="AY26">
        <f t="shared" ref="AY26:AY27" si="79">IF(AND($D26&gt;=$N$3, $D26&lt;$O$3), AM26, 0)</f>
        <v>0</v>
      </c>
      <c r="AZ26">
        <f t="shared" ref="AZ26:AZ27" si="80">IF($D26&gt;=$O$3, AJ26, 0)</f>
        <v>0</v>
      </c>
      <c r="BA26">
        <f t="shared" ref="BA26:BA27" si="81">IF($D26&gt;=$O$3, AK26, 0)</f>
        <v>0</v>
      </c>
      <c r="BB26">
        <f t="shared" ref="BB26:BB27" si="82">IF($D26&gt;=$O$3, AL26, 0)</f>
        <v>0</v>
      </c>
      <c r="BC26">
        <f t="shared" ref="BC26:BC27" si="83">IF($D26&gt;=$O$3, AM26, 0)</f>
        <v>0</v>
      </c>
      <c r="BD26">
        <f t="shared" si="9"/>
        <v>-39.959633333333336</v>
      </c>
      <c r="BE26">
        <f t="shared" ref="BE26:BE27" si="84">BD26+IF(ISBLANK($E26),0,$C26*COS(RADIANS($E26))/600*$M$1)</f>
        <v>-39.959633333333336</v>
      </c>
      <c r="BF26">
        <f t="shared" si="10"/>
        <v>175.02551666666668</v>
      </c>
      <c r="BG26">
        <f t="shared" ref="BG26:BG27" si="85">BF26+IF(ISBLANK($E26),0,$C26/COS(RADIANS(BD26))*SIN(RADIANS($E26))/600*$M$1)</f>
        <v>175.02551666666668</v>
      </c>
      <c r="BH26">
        <f t="shared" ref="BH26:BH27" si="86">IF($C26&lt;$M$3, BD26, 0)</f>
        <v>-39.959633333333336</v>
      </c>
      <c r="BI26">
        <f t="shared" ref="BI26:BI27" si="87">IF($C26&lt;$M$3, BE26, 0)</f>
        <v>-39.959633333333336</v>
      </c>
      <c r="BJ26">
        <f t="shared" ref="BJ26:BJ27" si="88">IF($C26&lt;$M$3, BF26, 0)</f>
        <v>175.02551666666668</v>
      </c>
      <c r="BK26">
        <f t="shared" ref="BK26:BK27" si="89">IF($C26&lt;$M$3, BG26, 0)</f>
        <v>175.02551666666668</v>
      </c>
      <c r="BL26">
        <f t="shared" ref="BL26:BL27" si="90">IF(AND($C26&gt;=$M$3, $C26&lt;$N$3), BD26, 0)</f>
        <v>0</v>
      </c>
      <c r="BM26">
        <f t="shared" ref="BM26:BM27" si="91">IF(AND($C26&gt;=$M$3, $C26&lt;$N$3), BE26, 0)</f>
        <v>0</v>
      </c>
      <c r="BN26">
        <f t="shared" ref="BN26:BN27" si="92">IF(AND($C26&gt;=$M$3, $C26&lt;$N$3), BF26, 0)</f>
        <v>0</v>
      </c>
      <c r="BO26">
        <f t="shared" ref="BO26:BO27" si="93">IF(AND($C26&gt;=$M$3, $C26&lt;$N$3), BG26, 0)</f>
        <v>0</v>
      </c>
      <c r="BP26">
        <f t="shared" ref="BP26:BP27" si="94">IF(AND($C26&gt;=$N$3, $C26&lt;$O$3), BD26, 0)</f>
        <v>0</v>
      </c>
      <c r="BQ26">
        <f t="shared" ref="BQ26:BQ27" si="95">IF(AND($C26&gt;=$N$3, $C26&lt;$O$3), BE26, 0)</f>
        <v>0</v>
      </c>
      <c r="BR26">
        <f t="shared" ref="BR26:BR27" si="96">IF(AND($C26&gt;=$N$3, $C26&lt;$O$3), BF26, 0)</f>
        <v>0</v>
      </c>
      <c r="BS26">
        <f t="shared" ref="BS26:BS27" si="97">IF(AND($C26&gt;=$N$3, $C26&lt;$O$3), BG26, 0)</f>
        <v>0</v>
      </c>
      <c r="BT26">
        <f t="shared" ref="BT26:BT27" si="98">IF($C26&gt;=$O$3, BD26, 0)</f>
        <v>0</v>
      </c>
      <c r="BU26">
        <f t="shared" ref="BU26:BU27" si="99">IF($C26&gt;=$O$3, BE26, 0)</f>
        <v>0</v>
      </c>
      <c r="BV26">
        <f t="shared" ref="BV26:BV27" si="100">IF($C26&gt;=$O$3, BF26, 0)</f>
        <v>0</v>
      </c>
      <c r="BW26">
        <f t="shared" ref="BW26:BW27" si="101">IF($C26&gt;=$O$3, BG26, 0)</f>
        <v>0</v>
      </c>
    </row>
    <row r="27" spans="1:75">
      <c r="A27" s="68" t="s">
        <v>586</v>
      </c>
      <c r="B27" s="68"/>
      <c r="C27" s="41"/>
      <c r="D27" s="54"/>
      <c r="E27" s="55"/>
      <c r="AA27" s="6" t="s">
        <v>595</v>
      </c>
      <c r="AB27" t="s">
        <v>371</v>
      </c>
      <c r="AC27" t="b">
        <f t="shared" si="60"/>
        <v>0</v>
      </c>
      <c r="AD27" t="s">
        <v>615</v>
      </c>
      <c r="AE27" t="str">
        <f t="shared" si="15"/>
        <v>Prp</v>
      </c>
      <c r="AF27" t="str">
        <f t="shared" si="61"/>
        <v>40 54.093 174 59.509</v>
      </c>
      <c r="AG27">
        <f t="shared" si="2"/>
        <v>3</v>
      </c>
      <c r="AH27">
        <f t="shared" si="62"/>
        <v>10</v>
      </c>
      <c r="AI27">
        <f t="shared" si="63"/>
        <v>14</v>
      </c>
      <c r="AJ27">
        <f t="shared" si="64"/>
        <v>-40.90155</v>
      </c>
      <c r="AK27">
        <f t="shared" si="65"/>
        <v>-40.90155</v>
      </c>
      <c r="AL27">
        <f t="shared" si="66"/>
        <v>174.99181666666667</v>
      </c>
      <c r="AM27">
        <f t="shared" si="67"/>
        <v>174.99181666666667</v>
      </c>
      <c r="AN27">
        <f t="shared" si="68"/>
        <v>-40.90155</v>
      </c>
      <c r="AO27">
        <f t="shared" si="69"/>
        <v>-40.90155</v>
      </c>
      <c r="AP27">
        <f t="shared" si="70"/>
        <v>174.99181666666667</v>
      </c>
      <c r="AQ27">
        <f t="shared" si="71"/>
        <v>174.99181666666667</v>
      </c>
      <c r="AR27">
        <f t="shared" si="72"/>
        <v>0</v>
      </c>
      <c r="AS27">
        <f t="shared" si="73"/>
        <v>0</v>
      </c>
      <c r="AT27">
        <f t="shared" si="74"/>
        <v>0</v>
      </c>
      <c r="AU27">
        <f t="shared" si="75"/>
        <v>0</v>
      </c>
      <c r="AV27">
        <f t="shared" si="76"/>
        <v>0</v>
      </c>
      <c r="AW27">
        <f t="shared" si="77"/>
        <v>0</v>
      </c>
      <c r="AX27">
        <f t="shared" si="78"/>
        <v>0</v>
      </c>
      <c r="AY27">
        <f t="shared" si="79"/>
        <v>0</v>
      </c>
      <c r="AZ27">
        <f t="shared" si="80"/>
        <v>0</v>
      </c>
      <c r="BA27">
        <f t="shared" si="81"/>
        <v>0</v>
      </c>
      <c r="BB27">
        <f t="shared" si="82"/>
        <v>0</v>
      </c>
      <c r="BC27">
        <f t="shared" si="83"/>
        <v>0</v>
      </c>
      <c r="BD27">
        <f t="shared" si="9"/>
        <v>-40.90155</v>
      </c>
      <c r="BE27">
        <f t="shared" si="84"/>
        <v>-40.90155</v>
      </c>
      <c r="BF27">
        <f t="shared" si="10"/>
        <v>174.99181666666667</v>
      </c>
      <c r="BG27">
        <f t="shared" si="85"/>
        <v>174.99181666666667</v>
      </c>
      <c r="BH27">
        <f t="shared" si="86"/>
        <v>-40.90155</v>
      </c>
      <c r="BI27">
        <f t="shared" si="87"/>
        <v>-40.90155</v>
      </c>
      <c r="BJ27">
        <f t="shared" si="88"/>
        <v>174.99181666666667</v>
      </c>
      <c r="BK27">
        <f t="shared" si="89"/>
        <v>174.99181666666667</v>
      </c>
      <c r="BL27">
        <f t="shared" si="90"/>
        <v>0</v>
      </c>
      <c r="BM27">
        <f t="shared" si="91"/>
        <v>0</v>
      </c>
      <c r="BN27">
        <f t="shared" si="92"/>
        <v>0</v>
      </c>
      <c r="BO27">
        <f t="shared" si="93"/>
        <v>0</v>
      </c>
      <c r="BP27">
        <f t="shared" si="94"/>
        <v>0</v>
      </c>
      <c r="BQ27">
        <f t="shared" si="95"/>
        <v>0</v>
      </c>
      <c r="BR27">
        <f t="shared" si="96"/>
        <v>0</v>
      </c>
      <c r="BS27">
        <f t="shared" si="97"/>
        <v>0</v>
      </c>
      <c r="BT27">
        <f t="shared" si="98"/>
        <v>0</v>
      </c>
      <c r="BU27">
        <f t="shared" si="99"/>
        <v>0</v>
      </c>
      <c r="BV27">
        <f t="shared" si="100"/>
        <v>0</v>
      </c>
      <c r="BW27">
        <f t="shared" si="101"/>
        <v>0</v>
      </c>
    </row>
    <row r="28" spans="1:75">
      <c r="A28" s="68" t="s">
        <v>527</v>
      </c>
      <c r="B28" s="68"/>
      <c r="C28" s="41"/>
      <c r="D28" s="54"/>
      <c r="E28" s="55"/>
      <c r="AA28" s="6" t="s">
        <v>141</v>
      </c>
      <c r="AB28" t="s">
        <v>536</v>
      </c>
      <c r="AC28" t="b">
        <f t="shared" si="0"/>
        <v>0</v>
      </c>
      <c r="AD28" t="s">
        <v>617</v>
      </c>
      <c r="AE28" t="str">
        <f t="shared" si="15"/>
        <v>Bro</v>
      </c>
      <c r="AF28" t="str">
        <f t="shared" si="58"/>
        <v>41 06.187 174 26.476</v>
      </c>
      <c r="AG28">
        <f t="shared" si="2"/>
        <v>3</v>
      </c>
      <c r="AH28">
        <f t="shared" si="57"/>
        <v>10</v>
      </c>
      <c r="AI28">
        <f t="shared" si="57"/>
        <v>14</v>
      </c>
      <c r="AJ28">
        <f t="shared" si="16"/>
        <v>-41.103116666666665</v>
      </c>
      <c r="AK28">
        <f t="shared" si="20"/>
        <v>-41.103116666666665</v>
      </c>
      <c r="AL28">
        <f t="shared" si="17"/>
        <v>174.44126666666668</v>
      </c>
      <c r="AM28">
        <f t="shared" si="59"/>
        <v>174.44126666666668</v>
      </c>
      <c r="AN28">
        <f t="shared" si="21"/>
        <v>-41.103116666666665</v>
      </c>
      <c r="AO28">
        <f t="shared" si="22"/>
        <v>-41.103116666666665</v>
      </c>
      <c r="AP28">
        <f t="shared" si="23"/>
        <v>174.44126666666668</v>
      </c>
      <c r="AQ28">
        <f t="shared" si="24"/>
        <v>174.44126666666668</v>
      </c>
      <c r="AR28">
        <f t="shared" si="25"/>
        <v>0</v>
      </c>
      <c r="AS28">
        <f t="shared" si="26"/>
        <v>0</v>
      </c>
      <c r="AT28">
        <f t="shared" si="27"/>
        <v>0</v>
      </c>
      <c r="AU28">
        <f t="shared" si="28"/>
        <v>0</v>
      </c>
      <c r="AV28">
        <f t="shared" si="29"/>
        <v>0</v>
      </c>
      <c r="AW28">
        <f t="shared" si="30"/>
        <v>0</v>
      </c>
      <c r="AX28">
        <f t="shared" si="31"/>
        <v>0</v>
      </c>
      <c r="AY28">
        <f t="shared" si="32"/>
        <v>0</v>
      </c>
      <c r="AZ28">
        <f t="shared" si="33"/>
        <v>0</v>
      </c>
      <c r="BA28">
        <f t="shared" si="34"/>
        <v>0</v>
      </c>
      <c r="BB28">
        <f t="shared" si="35"/>
        <v>0</v>
      </c>
      <c r="BC28">
        <f t="shared" si="36"/>
        <v>0</v>
      </c>
      <c r="BD28">
        <f t="shared" si="9"/>
        <v>-41.103116666666665</v>
      </c>
      <c r="BE28">
        <f t="shared" si="37"/>
        <v>-41.103116666666665</v>
      </c>
      <c r="BF28">
        <f t="shared" si="10"/>
        <v>174.44126666666668</v>
      </c>
      <c r="BG28">
        <f t="shared" si="18"/>
        <v>174.44126666666668</v>
      </c>
      <c r="BH28">
        <f t="shared" si="38"/>
        <v>-41.103116666666665</v>
      </c>
      <c r="BI28">
        <f t="shared" si="39"/>
        <v>-41.103116666666665</v>
      </c>
      <c r="BJ28">
        <f t="shared" si="40"/>
        <v>174.44126666666668</v>
      </c>
      <c r="BK28">
        <f t="shared" si="41"/>
        <v>174.44126666666668</v>
      </c>
      <c r="BL28">
        <f t="shared" si="42"/>
        <v>0</v>
      </c>
      <c r="BM28">
        <f t="shared" si="43"/>
        <v>0</v>
      </c>
      <c r="BN28">
        <f t="shared" si="44"/>
        <v>0</v>
      </c>
      <c r="BO28">
        <f t="shared" si="45"/>
        <v>0</v>
      </c>
      <c r="BP28">
        <f t="shared" si="46"/>
        <v>0</v>
      </c>
      <c r="BQ28">
        <f t="shared" si="47"/>
        <v>0</v>
      </c>
      <c r="BR28">
        <f t="shared" si="48"/>
        <v>0</v>
      </c>
      <c r="BS28">
        <f t="shared" si="49"/>
        <v>0</v>
      </c>
      <c r="BT28">
        <f t="shared" si="50"/>
        <v>0</v>
      </c>
      <c r="BU28">
        <f t="shared" si="51"/>
        <v>0</v>
      </c>
      <c r="BV28">
        <f t="shared" si="52"/>
        <v>0</v>
      </c>
      <c r="BW28">
        <f t="shared" si="53"/>
        <v>0</v>
      </c>
    </row>
    <row r="29" spans="1:75">
      <c r="A29" s="68" t="s">
        <v>489</v>
      </c>
      <c r="B29" s="68"/>
      <c r="C29" s="41"/>
      <c r="D29" s="54"/>
      <c r="E29" s="55"/>
      <c r="AA29" s="6" t="s">
        <v>87</v>
      </c>
      <c r="AB29" t="s">
        <v>536</v>
      </c>
      <c r="AC29" t="b">
        <f t="shared" si="0"/>
        <v>0</v>
      </c>
      <c r="AD29" t="s">
        <v>616</v>
      </c>
      <c r="AE29" t="str">
        <f t="shared" si="15"/>
        <v>Man</v>
      </c>
      <c r="AF29" t="str">
        <f t="shared" si="58"/>
        <v>41 05.160 174 47.008</v>
      </c>
      <c r="AG29">
        <f t="shared" si="2"/>
        <v>3</v>
      </c>
      <c r="AH29">
        <f t="shared" si="57"/>
        <v>10</v>
      </c>
      <c r="AI29">
        <f t="shared" si="57"/>
        <v>14</v>
      </c>
      <c r="AJ29">
        <f t="shared" si="16"/>
        <v>-41.085999999999999</v>
      </c>
      <c r="AK29">
        <f t="shared" si="20"/>
        <v>-41.085999999999999</v>
      </c>
      <c r="AL29">
        <f t="shared" si="17"/>
        <v>174.78346666666667</v>
      </c>
      <c r="AM29">
        <f t="shared" si="59"/>
        <v>174.78346666666667</v>
      </c>
      <c r="AN29">
        <f t="shared" si="21"/>
        <v>-41.085999999999999</v>
      </c>
      <c r="AO29">
        <f t="shared" si="22"/>
        <v>-41.085999999999999</v>
      </c>
      <c r="AP29">
        <f t="shared" si="23"/>
        <v>174.78346666666667</v>
      </c>
      <c r="AQ29">
        <f t="shared" si="24"/>
        <v>174.78346666666667</v>
      </c>
      <c r="AR29">
        <f t="shared" si="25"/>
        <v>0</v>
      </c>
      <c r="AS29">
        <f t="shared" si="26"/>
        <v>0</v>
      </c>
      <c r="AT29">
        <f t="shared" si="27"/>
        <v>0</v>
      </c>
      <c r="AU29">
        <f t="shared" si="28"/>
        <v>0</v>
      </c>
      <c r="AV29">
        <f t="shared" si="29"/>
        <v>0</v>
      </c>
      <c r="AW29">
        <f t="shared" si="30"/>
        <v>0</v>
      </c>
      <c r="AX29">
        <f t="shared" si="31"/>
        <v>0</v>
      </c>
      <c r="AY29">
        <f t="shared" si="32"/>
        <v>0</v>
      </c>
      <c r="AZ29">
        <f t="shared" si="33"/>
        <v>0</v>
      </c>
      <c r="BA29">
        <f t="shared" si="34"/>
        <v>0</v>
      </c>
      <c r="BB29">
        <f t="shared" si="35"/>
        <v>0</v>
      </c>
      <c r="BC29">
        <f t="shared" si="36"/>
        <v>0</v>
      </c>
      <c r="BD29">
        <f t="shared" si="9"/>
        <v>-41.085999999999999</v>
      </c>
      <c r="BE29">
        <f t="shared" si="37"/>
        <v>-41.085999999999999</v>
      </c>
      <c r="BF29">
        <f t="shared" si="10"/>
        <v>174.78346666666667</v>
      </c>
      <c r="BG29">
        <f t="shared" si="18"/>
        <v>174.78346666666667</v>
      </c>
      <c r="BH29">
        <f t="shared" si="38"/>
        <v>-41.085999999999999</v>
      </c>
      <c r="BI29">
        <f t="shared" si="39"/>
        <v>-41.085999999999999</v>
      </c>
      <c r="BJ29">
        <f t="shared" si="40"/>
        <v>174.78346666666667</v>
      </c>
      <c r="BK29">
        <f t="shared" si="41"/>
        <v>174.78346666666667</v>
      </c>
      <c r="BL29">
        <f t="shared" si="42"/>
        <v>0</v>
      </c>
      <c r="BM29">
        <f t="shared" si="43"/>
        <v>0</v>
      </c>
      <c r="BN29">
        <f t="shared" si="44"/>
        <v>0</v>
      </c>
      <c r="BO29">
        <f t="shared" si="45"/>
        <v>0</v>
      </c>
      <c r="BP29">
        <f t="shared" si="46"/>
        <v>0</v>
      </c>
      <c r="BQ29">
        <f t="shared" si="47"/>
        <v>0</v>
      </c>
      <c r="BR29">
        <f t="shared" si="48"/>
        <v>0</v>
      </c>
      <c r="BS29">
        <f t="shared" si="49"/>
        <v>0</v>
      </c>
      <c r="BT29">
        <f t="shared" si="50"/>
        <v>0</v>
      </c>
      <c r="BU29">
        <f t="shared" si="51"/>
        <v>0</v>
      </c>
      <c r="BV29">
        <f t="shared" si="52"/>
        <v>0</v>
      </c>
      <c r="BW29">
        <f t="shared" si="53"/>
        <v>0</v>
      </c>
    </row>
    <row r="30" spans="1:75">
      <c r="A30" s="68" t="s">
        <v>528</v>
      </c>
      <c r="B30" s="68"/>
      <c r="C30" s="41"/>
      <c r="D30" s="54"/>
      <c r="E30" s="55"/>
      <c r="AA30" s="6" t="s">
        <v>537</v>
      </c>
      <c r="AB30" t="s">
        <v>459</v>
      </c>
      <c r="AC30" t="b">
        <f t="shared" si="0"/>
        <v>0</v>
      </c>
      <c r="AD30" t="s">
        <v>618</v>
      </c>
      <c r="AE30" t="str">
        <f t="shared" si="15"/>
        <v>Krr</v>
      </c>
      <c r="AF30" t="str">
        <f t="shared" si="58"/>
        <v>41 20.637 174 39.062</v>
      </c>
      <c r="AG30">
        <f t="shared" si="2"/>
        <v>3</v>
      </c>
      <c r="AH30">
        <f t="shared" si="57"/>
        <v>10</v>
      </c>
      <c r="AI30">
        <f t="shared" si="57"/>
        <v>14</v>
      </c>
      <c r="AJ30">
        <f t="shared" si="16"/>
        <v>-41.34395</v>
      </c>
      <c r="AK30">
        <f t="shared" si="20"/>
        <v>-41.34395</v>
      </c>
      <c r="AL30">
        <f t="shared" si="17"/>
        <v>174.65103333333334</v>
      </c>
      <c r="AM30">
        <f t="shared" si="59"/>
        <v>174.65103333333334</v>
      </c>
      <c r="AN30">
        <f t="shared" si="21"/>
        <v>-41.34395</v>
      </c>
      <c r="AO30">
        <f t="shared" si="22"/>
        <v>-41.34395</v>
      </c>
      <c r="AP30">
        <f t="shared" si="23"/>
        <v>174.65103333333334</v>
      </c>
      <c r="AQ30">
        <f t="shared" si="24"/>
        <v>174.65103333333334</v>
      </c>
      <c r="AR30">
        <f t="shared" si="25"/>
        <v>0</v>
      </c>
      <c r="AS30">
        <f t="shared" si="26"/>
        <v>0</v>
      </c>
      <c r="AT30">
        <f t="shared" si="27"/>
        <v>0</v>
      </c>
      <c r="AU30">
        <f t="shared" si="28"/>
        <v>0</v>
      </c>
      <c r="AV30">
        <f t="shared" si="29"/>
        <v>0</v>
      </c>
      <c r="AW30">
        <f t="shared" si="30"/>
        <v>0</v>
      </c>
      <c r="AX30">
        <f t="shared" si="31"/>
        <v>0</v>
      </c>
      <c r="AY30">
        <f t="shared" si="32"/>
        <v>0</v>
      </c>
      <c r="AZ30">
        <f t="shared" si="33"/>
        <v>0</v>
      </c>
      <c r="BA30">
        <f t="shared" si="34"/>
        <v>0</v>
      </c>
      <c r="BB30">
        <f t="shared" si="35"/>
        <v>0</v>
      </c>
      <c r="BC30">
        <f t="shared" si="36"/>
        <v>0</v>
      </c>
      <c r="BD30">
        <f t="shared" si="9"/>
        <v>-41.34395</v>
      </c>
      <c r="BE30">
        <f t="shared" si="37"/>
        <v>-41.34395</v>
      </c>
      <c r="BF30">
        <f t="shared" si="10"/>
        <v>174.65103333333334</v>
      </c>
      <c r="BG30">
        <f t="shared" si="18"/>
        <v>174.65103333333334</v>
      </c>
      <c r="BH30">
        <f t="shared" si="38"/>
        <v>-41.34395</v>
      </c>
      <c r="BI30">
        <f t="shared" si="39"/>
        <v>-41.34395</v>
      </c>
      <c r="BJ30">
        <f t="shared" si="40"/>
        <v>174.65103333333334</v>
      </c>
      <c r="BK30">
        <f t="shared" si="41"/>
        <v>174.65103333333334</v>
      </c>
      <c r="BL30">
        <f t="shared" si="42"/>
        <v>0</v>
      </c>
      <c r="BM30">
        <f t="shared" si="43"/>
        <v>0</v>
      </c>
      <c r="BN30">
        <f t="shared" si="44"/>
        <v>0</v>
      </c>
      <c r="BO30">
        <f t="shared" si="45"/>
        <v>0</v>
      </c>
      <c r="BP30">
        <f t="shared" si="46"/>
        <v>0</v>
      </c>
      <c r="BQ30">
        <f t="shared" si="47"/>
        <v>0</v>
      </c>
      <c r="BR30">
        <f t="shared" si="48"/>
        <v>0</v>
      </c>
      <c r="BS30">
        <f t="shared" si="49"/>
        <v>0</v>
      </c>
      <c r="BT30">
        <f t="shared" si="50"/>
        <v>0</v>
      </c>
      <c r="BU30">
        <f t="shared" si="51"/>
        <v>0</v>
      </c>
      <c r="BV30">
        <f t="shared" si="52"/>
        <v>0</v>
      </c>
      <c r="BW30">
        <f t="shared" si="53"/>
        <v>0</v>
      </c>
    </row>
    <row r="31" spans="1:75">
      <c r="A31" s="68" t="s">
        <v>42</v>
      </c>
      <c r="B31" s="68"/>
      <c r="C31" s="41"/>
      <c r="D31" s="54"/>
      <c r="E31" s="55"/>
      <c r="AA31" s="6" t="s">
        <v>90</v>
      </c>
      <c r="AB31" t="s">
        <v>594</v>
      </c>
      <c r="AC31" t="b">
        <f t="shared" si="0"/>
        <v>0</v>
      </c>
      <c r="AD31" t="s">
        <v>120</v>
      </c>
      <c r="AE31" t="str">
        <f t="shared" si="15"/>
        <v>Stp</v>
      </c>
      <c r="AF31" t="str">
        <f t="shared" si="58"/>
        <v>40 39.923 174 00.016</v>
      </c>
      <c r="AG31">
        <f t="shared" si="2"/>
        <v>3</v>
      </c>
      <c r="AH31">
        <f t="shared" si="57"/>
        <v>10</v>
      </c>
      <c r="AI31">
        <f t="shared" si="57"/>
        <v>14</v>
      </c>
      <c r="AJ31">
        <f t="shared" si="16"/>
        <v>-40.665383333333331</v>
      </c>
      <c r="AK31">
        <f t="shared" si="20"/>
        <v>-40.665383333333331</v>
      </c>
      <c r="AL31">
        <f t="shared" si="17"/>
        <v>174.00026666666668</v>
      </c>
      <c r="AM31">
        <f t="shared" si="59"/>
        <v>174.00026666666668</v>
      </c>
      <c r="AN31">
        <f t="shared" si="21"/>
        <v>-40.665383333333331</v>
      </c>
      <c r="AO31">
        <f t="shared" si="22"/>
        <v>-40.665383333333331</v>
      </c>
      <c r="AP31">
        <f t="shared" si="23"/>
        <v>174.00026666666668</v>
      </c>
      <c r="AQ31">
        <f t="shared" si="24"/>
        <v>174.00026666666668</v>
      </c>
      <c r="AR31">
        <f t="shared" si="25"/>
        <v>0</v>
      </c>
      <c r="AS31">
        <f t="shared" si="26"/>
        <v>0</v>
      </c>
      <c r="AT31">
        <f t="shared" si="27"/>
        <v>0</v>
      </c>
      <c r="AU31">
        <f t="shared" si="28"/>
        <v>0</v>
      </c>
      <c r="AV31">
        <f t="shared" si="29"/>
        <v>0</v>
      </c>
      <c r="AW31">
        <f t="shared" si="30"/>
        <v>0</v>
      </c>
      <c r="AX31">
        <f t="shared" si="31"/>
        <v>0</v>
      </c>
      <c r="AY31">
        <f t="shared" si="32"/>
        <v>0</v>
      </c>
      <c r="AZ31">
        <f t="shared" si="33"/>
        <v>0</v>
      </c>
      <c r="BA31">
        <f t="shared" si="34"/>
        <v>0</v>
      </c>
      <c r="BB31">
        <f t="shared" si="35"/>
        <v>0</v>
      </c>
      <c r="BC31">
        <f t="shared" si="36"/>
        <v>0</v>
      </c>
      <c r="BD31">
        <f t="shared" si="9"/>
        <v>-40.665383333333331</v>
      </c>
      <c r="BE31">
        <f t="shared" si="37"/>
        <v>-40.665383333333331</v>
      </c>
      <c r="BF31">
        <f t="shared" si="10"/>
        <v>174.00026666666668</v>
      </c>
      <c r="BG31">
        <f t="shared" si="18"/>
        <v>174.00026666666668</v>
      </c>
      <c r="BH31">
        <f t="shared" si="38"/>
        <v>-40.665383333333331</v>
      </c>
      <c r="BI31">
        <f t="shared" si="39"/>
        <v>-40.665383333333331</v>
      </c>
      <c r="BJ31">
        <f t="shared" si="40"/>
        <v>174.00026666666668</v>
      </c>
      <c r="BK31">
        <f t="shared" si="41"/>
        <v>174.00026666666668</v>
      </c>
      <c r="BL31">
        <f t="shared" si="42"/>
        <v>0</v>
      </c>
      <c r="BM31">
        <f t="shared" si="43"/>
        <v>0</v>
      </c>
      <c r="BN31">
        <f t="shared" si="44"/>
        <v>0</v>
      </c>
      <c r="BO31">
        <f t="shared" si="45"/>
        <v>0</v>
      </c>
      <c r="BP31">
        <f t="shared" si="46"/>
        <v>0</v>
      </c>
      <c r="BQ31">
        <f t="shared" si="47"/>
        <v>0</v>
      </c>
      <c r="BR31">
        <f t="shared" si="48"/>
        <v>0</v>
      </c>
      <c r="BS31">
        <f t="shared" si="49"/>
        <v>0</v>
      </c>
      <c r="BT31">
        <f t="shared" si="50"/>
        <v>0</v>
      </c>
      <c r="BU31">
        <f t="shared" si="51"/>
        <v>0</v>
      </c>
      <c r="BV31">
        <f t="shared" si="52"/>
        <v>0</v>
      </c>
      <c r="BW31">
        <f t="shared" si="53"/>
        <v>0</v>
      </c>
    </row>
    <row r="32" spans="1:75">
      <c r="A32" s="68" t="s">
        <v>171</v>
      </c>
      <c r="B32" s="68"/>
      <c r="C32" s="41"/>
      <c r="D32" s="54"/>
      <c r="E32" s="55"/>
      <c r="AA32" s="6" t="s">
        <v>89</v>
      </c>
      <c r="AB32" t="s">
        <v>594</v>
      </c>
      <c r="AC32" t="b">
        <f t="shared" si="0"/>
        <v>0</v>
      </c>
      <c r="AD32" t="s">
        <v>519</v>
      </c>
      <c r="AE32" t="str">
        <f t="shared" si="15"/>
        <v>Cmb</v>
      </c>
      <c r="AF32" t="str">
        <f t="shared" si="58"/>
        <v>41 43.729 174 16.567</v>
      </c>
      <c r="AG32">
        <f t="shared" si="2"/>
        <v>3</v>
      </c>
      <c r="AH32">
        <f t="shared" si="57"/>
        <v>10</v>
      </c>
      <c r="AI32">
        <f t="shared" si="57"/>
        <v>14</v>
      </c>
      <c r="AJ32">
        <f t="shared" si="16"/>
        <v>-41.728816666666667</v>
      </c>
      <c r="AK32">
        <f t="shared" si="20"/>
        <v>-41.728816666666667</v>
      </c>
      <c r="AL32">
        <f t="shared" si="17"/>
        <v>174.27611666666667</v>
      </c>
      <c r="AM32">
        <f t="shared" si="59"/>
        <v>174.27611666666667</v>
      </c>
      <c r="AN32">
        <f t="shared" si="21"/>
        <v>-41.728816666666667</v>
      </c>
      <c r="AO32">
        <f t="shared" si="22"/>
        <v>-41.728816666666667</v>
      </c>
      <c r="AP32">
        <f t="shared" si="23"/>
        <v>174.27611666666667</v>
      </c>
      <c r="AQ32">
        <f t="shared" si="24"/>
        <v>174.27611666666667</v>
      </c>
      <c r="AR32">
        <f t="shared" si="25"/>
        <v>0</v>
      </c>
      <c r="AS32">
        <f t="shared" si="26"/>
        <v>0</v>
      </c>
      <c r="AT32">
        <f t="shared" si="27"/>
        <v>0</v>
      </c>
      <c r="AU32">
        <f t="shared" si="28"/>
        <v>0</v>
      </c>
      <c r="AV32">
        <f t="shared" si="29"/>
        <v>0</v>
      </c>
      <c r="AW32">
        <f t="shared" si="30"/>
        <v>0</v>
      </c>
      <c r="AX32">
        <f t="shared" si="31"/>
        <v>0</v>
      </c>
      <c r="AY32">
        <f t="shared" si="32"/>
        <v>0</v>
      </c>
      <c r="AZ32">
        <f t="shared" si="33"/>
        <v>0</v>
      </c>
      <c r="BA32">
        <f t="shared" si="34"/>
        <v>0</v>
      </c>
      <c r="BB32">
        <f t="shared" si="35"/>
        <v>0</v>
      </c>
      <c r="BC32">
        <f t="shared" si="36"/>
        <v>0</v>
      </c>
      <c r="BD32">
        <f t="shared" si="9"/>
        <v>-41.728816666666667</v>
      </c>
      <c r="BE32">
        <f t="shared" si="37"/>
        <v>-41.728816666666667</v>
      </c>
      <c r="BF32">
        <f t="shared" si="10"/>
        <v>174.27611666666667</v>
      </c>
      <c r="BG32">
        <f t="shared" si="18"/>
        <v>174.27611666666667</v>
      </c>
      <c r="BH32">
        <f t="shared" si="38"/>
        <v>-41.728816666666667</v>
      </c>
      <c r="BI32">
        <f t="shared" si="39"/>
        <v>-41.728816666666667</v>
      </c>
      <c r="BJ32">
        <f t="shared" si="40"/>
        <v>174.27611666666667</v>
      </c>
      <c r="BK32">
        <f t="shared" si="41"/>
        <v>174.27611666666667</v>
      </c>
      <c r="BL32">
        <f t="shared" si="42"/>
        <v>0</v>
      </c>
      <c r="BM32">
        <f t="shared" si="43"/>
        <v>0</v>
      </c>
      <c r="BN32">
        <f t="shared" si="44"/>
        <v>0</v>
      </c>
      <c r="BO32">
        <f t="shared" si="45"/>
        <v>0</v>
      </c>
      <c r="BP32">
        <f t="shared" si="46"/>
        <v>0</v>
      </c>
      <c r="BQ32">
        <f t="shared" si="47"/>
        <v>0</v>
      </c>
      <c r="BR32">
        <f t="shared" si="48"/>
        <v>0</v>
      </c>
      <c r="BS32">
        <f t="shared" si="49"/>
        <v>0</v>
      </c>
      <c r="BT32">
        <f t="shared" si="50"/>
        <v>0</v>
      </c>
      <c r="BU32">
        <f t="shared" si="51"/>
        <v>0</v>
      </c>
      <c r="BV32">
        <f t="shared" si="52"/>
        <v>0</v>
      </c>
      <c r="BW32">
        <f t="shared" si="53"/>
        <v>0</v>
      </c>
    </row>
    <row r="33" spans="1:75">
      <c r="A33" s="68" t="s">
        <v>44</v>
      </c>
      <c r="B33" s="68"/>
      <c r="C33" s="41"/>
      <c r="D33" s="54"/>
      <c r="E33" s="55"/>
      <c r="AA33" s="6" t="s">
        <v>91</v>
      </c>
      <c r="AB33" t="s">
        <v>593</v>
      </c>
      <c r="AC33" t="b">
        <f t="shared" si="0"/>
        <v>0</v>
      </c>
      <c r="AD33" t="s">
        <v>121</v>
      </c>
      <c r="AE33" t="str">
        <f t="shared" si="15"/>
        <v>Frw</v>
      </c>
      <c r="AF33" t="str">
        <f t="shared" si="58"/>
        <v>40 32.723 173 00.535</v>
      </c>
      <c r="AG33">
        <f t="shared" si="2"/>
        <v>3</v>
      </c>
      <c r="AH33">
        <f t="shared" si="57"/>
        <v>10</v>
      </c>
      <c r="AI33">
        <f t="shared" si="57"/>
        <v>14</v>
      </c>
      <c r="AJ33">
        <f t="shared" si="16"/>
        <v>-40.545383333333334</v>
      </c>
      <c r="AK33">
        <f t="shared" si="20"/>
        <v>-40.545383333333334</v>
      </c>
      <c r="AL33">
        <f t="shared" si="17"/>
        <v>173.00891666666666</v>
      </c>
      <c r="AM33">
        <f t="shared" si="59"/>
        <v>173.00891666666666</v>
      </c>
      <c r="AN33">
        <f t="shared" si="21"/>
        <v>-40.545383333333334</v>
      </c>
      <c r="AO33">
        <f t="shared" si="22"/>
        <v>-40.545383333333334</v>
      </c>
      <c r="AP33">
        <f t="shared" si="23"/>
        <v>173.00891666666666</v>
      </c>
      <c r="AQ33">
        <f t="shared" si="24"/>
        <v>173.00891666666666</v>
      </c>
      <c r="AR33">
        <f t="shared" si="25"/>
        <v>0</v>
      </c>
      <c r="AS33">
        <f t="shared" si="26"/>
        <v>0</v>
      </c>
      <c r="AT33">
        <f t="shared" si="27"/>
        <v>0</v>
      </c>
      <c r="AU33">
        <f t="shared" si="28"/>
        <v>0</v>
      </c>
      <c r="AV33">
        <f t="shared" si="29"/>
        <v>0</v>
      </c>
      <c r="AW33">
        <f t="shared" si="30"/>
        <v>0</v>
      </c>
      <c r="AX33">
        <f t="shared" si="31"/>
        <v>0</v>
      </c>
      <c r="AY33">
        <f t="shared" si="32"/>
        <v>0</v>
      </c>
      <c r="AZ33">
        <f t="shared" si="33"/>
        <v>0</v>
      </c>
      <c r="BA33">
        <f t="shared" si="34"/>
        <v>0</v>
      </c>
      <c r="BB33">
        <f t="shared" si="35"/>
        <v>0</v>
      </c>
      <c r="BC33">
        <f t="shared" si="36"/>
        <v>0</v>
      </c>
      <c r="BD33">
        <f t="shared" si="9"/>
        <v>-40.545383333333334</v>
      </c>
      <c r="BE33">
        <f t="shared" si="37"/>
        <v>-40.545383333333334</v>
      </c>
      <c r="BF33">
        <f t="shared" si="10"/>
        <v>173.00891666666666</v>
      </c>
      <c r="BG33">
        <f t="shared" si="18"/>
        <v>173.00891666666666</v>
      </c>
      <c r="BH33">
        <f t="shared" si="38"/>
        <v>-40.545383333333334</v>
      </c>
      <c r="BI33">
        <f t="shared" si="39"/>
        <v>-40.545383333333334</v>
      </c>
      <c r="BJ33">
        <f t="shared" si="40"/>
        <v>173.00891666666666</v>
      </c>
      <c r="BK33">
        <f t="shared" si="41"/>
        <v>173.00891666666666</v>
      </c>
      <c r="BL33">
        <f t="shared" si="42"/>
        <v>0</v>
      </c>
      <c r="BM33">
        <f t="shared" si="43"/>
        <v>0</v>
      </c>
      <c r="BN33">
        <f t="shared" si="44"/>
        <v>0</v>
      </c>
      <c r="BO33">
        <f t="shared" si="45"/>
        <v>0</v>
      </c>
      <c r="BP33">
        <f t="shared" si="46"/>
        <v>0</v>
      </c>
      <c r="BQ33">
        <f t="shared" si="47"/>
        <v>0</v>
      </c>
      <c r="BR33">
        <f t="shared" si="48"/>
        <v>0</v>
      </c>
      <c r="BS33">
        <f t="shared" si="49"/>
        <v>0</v>
      </c>
      <c r="BT33">
        <f t="shared" si="50"/>
        <v>0</v>
      </c>
      <c r="BU33">
        <f t="shared" si="51"/>
        <v>0</v>
      </c>
      <c r="BV33">
        <f t="shared" si="52"/>
        <v>0</v>
      </c>
      <c r="BW33">
        <f t="shared" si="53"/>
        <v>0</v>
      </c>
    </row>
    <row r="34" spans="1:75">
      <c r="A34" s="68" t="s">
        <v>596</v>
      </c>
      <c r="B34" s="68"/>
      <c r="C34" s="41"/>
      <c r="D34" s="41"/>
      <c r="E34" s="55"/>
      <c r="AA34" s="6" t="s">
        <v>597</v>
      </c>
      <c r="AB34" t="s">
        <v>460</v>
      </c>
      <c r="AC34" t="b">
        <f t="shared" ref="AC34" si="102">NOT(ISERROR(FIND($G$3, AB34)))</f>
        <v>0</v>
      </c>
      <c r="AD34" t="s">
        <v>619</v>
      </c>
      <c r="AE34" t="str">
        <f t="shared" si="15"/>
        <v>Spr</v>
      </c>
      <c r="AF34" t="str">
        <f t="shared" ref="AF34" si="103">SUBSTITUTE(SUBSTITUTE(TRIM(AA34), "S", ""), "E", "")</f>
        <v>40 46.916 172 59.855</v>
      </c>
      <c r="AG34">
        <f t="shared" si="2"/>
        <v>3</v>
      </c>
      <c r="AH34">
        <f t="shared" ref="AH34" si="104">FIND(" ", $AF34, AG34+1)</f>
        <v>10</v>
      </c>
      <c r="AI34">
        <f t="shared" ref="AI34" si="105">FIND(" ", $AF34, AH34+1)</f>
        <v>14</v>
      </c>
      <c r="AJ34">
        <f t="shared" ref="AJ34" si="106">-VALUE(MID($AF34, 1, AG34-1)) - VALUE(MID($AF34, AG34, AH34-AG34))/60</f>
        <v>-40.781933333333335</v>
      </c>
      <c r="AK34">
        <f t="shared" ref="AK34" si="107">AJ34+IF(ISBLANK($E34),0,$D34*COS(RADIANS($E34))/600*$M$1)</f>
        <v>-40.781933333333335</v>
      </c>
      <c r="AL34">
        <f t="shared" ref="AL34" si="108">VALUE(MID($AF34, AH34, AI34-AH34))+VALUE(MID($AF34, AI34,10))/60</f>
        <v>172.99758333333332</v>
      </c>
      <c r="AM34">
        <f t="shared" ref="AM34" si="109">AL34+IF(ISBLANK($E34),0,$D34/COS(RADIANS(AJ34))*SIN(RADIANS($E34))/600*$M$1)</f>
        <v>172.99758333333332</v>
      </c>
      <c r="AN34">
        <f t="shared" ref="AN34" si="110">IF($D34&lt;$M$3, AJ34, 0)</f>
        <v>-40.781933333333335</v>
      </c>
      <c r="AO34">
        <f t="shared" ref="AO34" si="111">IF($D34&lt;$M$3, AK34, 0)</f>
        <v>-40.781933333333335</v>
      </c>
      <c r="AP34">
        <f t="shared" ref="AP34" si="112">IF($D34&lt;$M$3, AL34, 0)</f>
        <v>172.99758333333332</v>
      </c>
      <c r="AQ34">
        <f t="shared" ref="AQ34" si="113">IF($D34&lt;$M$3, AM34, 0)</f>
        <v>172.99758333333332</v>
      </c>
      <c r="AR34">
        <f t="shared" ref="AR34" si="114">IF(AND($D34&gt;=$M$3, $D34&lt;$N$3), AJ34, 0)</f>
        <v>0</v>
      </c>
      <c r="AS34">
        <f t="shared" ref="AS34" si="115">IF(AND($D34&gt;=$M$3, $D34&lt;$N$3), AK34, 0)</f>
        <v>0</v>
      </c>
      <c r="AT34">
        <f t="shared" ref="AT34" si="116">IF(AND($D34&gt;=$M$3, $D34&lt;$N$3), AL34, 0)</f>
        <v>0</v>
      </c>
      <c r="AU34">
        <f t="shared" ref="AU34" si="117">IF(AND($D34&gt;=$M$3, $D34&lt;$N$3), AM34, 0)</f>
        <v>0</v>
      </c>
      <c r="AV34">
        <f t="shared" ref="AV34" si="118">IF(AND($D34&gt;=$N$3, $D34&lt;$O$3), AJ34, 0)</f>
        <v>0</v>
      </c>
      <c r="AW34">
        <f t="shared" ref="AW34" si="119">IF(AND($D34&gt;=$N$3, $D34&lt;$O$3), AK34, 0)</f>
        <v>0</v>
      </c>
      <c r="AX34">
        <f t="shared" ref="AX34" si="120">IF(AND($D34&gt;=$N$3, $D34&lt;$O$3), AL34, 0)</f>
        <v>0</v>
      </c>
      <c r="AY34">
        <f t="shared" ref="AY34" si="121">IF(AND($D34&gt;=$N$3, $D34&lt;$O$3), AM34, 0)</f>
        <v>0</v>
      </c>
      <c r="AZ34">
        <f t="shared" ref="AZ34" si="122">IF($D34&gt;=$O$3, AJ34, 0)</f>
        <v>0</v>
      </c>
      <c r="BA34">
        <f t="shared" ref="BA34" si="123">IF($D34&gt;=$O$3, AK34, 0)</f>
        <v>0</v>
      </c>
      <c r="BB34">
        <f t="shared" ref="BB34" si="124">IF($D34&gt;=$O$3, AL34, 0)</f>
        <v>0</v>
      </c>
      <c r="BC34">
        <f t="shared" ref="BC34" si="125">IF($D34&gt;=$O$3, AM34, 0)</f>
        <v>0</v>
      </c>
      <c r="BD34">
        <f t="shared" si="9"/>
        <v>-40.781933333333335</v>
      </c>
      <c r="BE34">
        <f t="shared" ref="BE34" si="126">BD34+IF(ISBLANK($E34),0,$C34*COS(RADIANS($E34))/600*$M$1)</f>
        <v>-40.781933333333335</v>
      </c>
      <c r="BF34">
        <f t="shared" si="10"/>
        <v>172.99758333333332</v>
      </c>
      <c r="BG34">
        <f t="shared" ref="BG34" si="127">BF34+IF(ISBLANK($E34),0,$C34/COS(RADIANS(BD34))*SIN(RADIANS($E34))/600*$M$1)</f>
        <v>172.99758333333332</v>
      </c>
      <c r="BH34">
        <f t="shared" ref="BH34" si="128">IF($C34&lt;$M$3, BD34, 0)</f>
        <v>-40.781933333333335</v>
      </c>
      <c r="BI34">
        <f t="shared" ref="BI34" si="129">IF($C34&lt;$M$3, BE34, 0)</f>
        <v>-40.781933333333335</v>
      </c>
      <c r="BJ34">
        <f t="shared" ref="BJ34" si="130">IF($C34&lt;$M$3, BF34, 0)</f>
        <v>172.99758333333332</v>
      </c>
      <c r="BK34">
        <f t="shared" ref="BK34" si="131">IF($C34&lt;$M$3, BG34, 0)</f>
        <v>172.99758333333332</v>
      </c>
      <c r="BL34">
        <f t="shared" ref="BL34" si="132">IF(AND($C34&gt;=$M$3, $C34&lt;$N$3), BD34, 0)</f>
        <v>0</v>
      </c>
      <c r="BM34">
        <f t="shared" ref="BM34" si="133">IF(AND($C34&gt;=$M$3, $C34&lt;$N$3), BE34, 0)</f>
        <v>0</v>
      </c>
      <c r="BN34">
        <f t="shared" ref="BN34" si="134">IF(AND($C34&gt;=$M$3, $C34&lt;$N$3), BF34, 0)</f>
        <v>0</v>
      </c>
      <c r="BO34">
        <f t="shared" ref="BO34" si="135">IF(AND($C34&gt;=$M$3, $C34&lt;$N$3), BG34, 0)</f>
        <v>0</v>
      </c>
      <c r="BP34">
        <f t="shared" ref="BP34" si="136">IF(AND($C34&gt;=$N$3, $C34&lt;$O$3), BD34, 0)</f>
        <v>0</v>
      </c>
      <c r="BQ34">
        <f t="shared" ref="BQ34" si="137">IF(AND($C34&gt;=$N$3, $C34&lt;$O$3), BE34, 0)</f>
        <v>0</v>
      </c>
      <c r="BR34">
        <f t="shared" ref="BR34" si="138">IF(AND($C34&gt;=$N$3, $C34&lt;$O$3), BF34, 0)</f>
        <v>0</v>
      </c>
      <c r="BS34">
        <f t="shared" ref="BS34" si="139">IF(AND($C34&gt;=$N$3, $C34&lt;$O$3), BG34, 0)</f>
        <v>0</v>
      </c>
      <c r="BT34">
        <f t="shared" ref="BT34" si="140">IF($C34&gt;=$O$3, BD34, 0)</f>
        <v>0</v>
      </c>
      <c r="BU34">
        <f t="shared" ref="BU34" si="141">IF($C34&gt;=$O$3, BE34, 0)</f>
        <v>0</v>
      </c>
      <c r="BV34">
        <f t="shared" ref="BV34" si="142">IF($C34&gt;=$O$3, BF34, 0)</f>
        <v>0</v>
      </c>
      <c r="BW34">
        <f t="shared" ref="BW34" si="143">IF($C34&gt;=$O$3, BG34, 0)</f>
        <v>0</v>
      </c>
    </row>
    <row r="35" spans="1:75">
      <c r="A35" s="68" t="s">
        <v>534</v>
      </c>
      <c r="B35" s="68"/>
      <c r="C35" s="41"/>
      <c r="D35" s="41"/>
      <c r="E35" s="55"/>
      <c r="AA35" s="6" t="s">
        <v>538</v>
      </c>
      <c r="AB35" t="s">
        <v>460</v>
      </c>
      <c r="AC35" t="b">
        <f t="shared" si="0"/>
        <v>0</v>
      </c>
      <c r="AD35" t="s">
        <v>620</v>
      </c>
      <c r="AE35" t="str">
        <f t="shared" si="15"/>
        <v>Nls</v>
      </c>
      <c r="AF35" t="str">
        <f t="shared" si="58"/>
        <v>41 15.287 173 15.918</v>
      </c>
      <c r="AG35">
        <f t="shared" si="2"/>
        <v>3</v>
      </c>
      <c r="AH35">
        <f t="shared" si="57"/>
        <v>10</v>
      </c>
      <c r="AI35">
        <f t="shared" si="57"/>
        <v>14</v>
      </c>
      <c r="AJ35">
        <f t="shared" si="16"/>
        <v>-41.254783333333336</v>
      </c>
      <c r="AK35">
        <f t="shared" si="20"/>
        <v>-41.254783333333336</v>
      </c>
      <c r="AL35">
        <f t="shared" si="17"/>
        <v>173.2653</v>
      </c>
      <c r="AM35">
        <f t="shared" si="59"/>
        <v>173.2653</v>
      </c>
      <c r="AN35">
        <f t="shared" si="21"/>
        <v>-41.254783333333336</v>
      </c>
      <c r="AO35">
        <f t="shared" si="22"/>
        <v>-41.254783333333336</v>
      </c>
      <c r="AP35">
        <f t="shared" si="23"/>
        <v>173.2653</v>
      </c>
      <c r="AQ35">
        <f t="shared" si="24"/>
        <v>173.2653</v>
      </c>
      <c r="AR35">
        <f t="shared" si="25"/>
        <v>0</v>
      </c>
      <c r="AS35">
        <f t="shared" si="26"/>
        <v>0</v>
      </c>
      <c r="AT35">
        <f t="shared" si="27"/>
        <v>0</v>
      </c>
      <c r="AU35">
        <f t="shared" si="28"/>
        <v>0</v>
      </c>
      <c r="AV35">
        <f t="shared" si="29"/>
        <v>0</v>
      </c>
      <c r="AW35">
        <f t="shared" si="30"/>
        <v>0</v>
      </c>
      <c r="AX35">
        <f t="shared" si="31"/>
        <v>0</v>
      </c>
      <c r="AY35">
        <f t="shared" si="32"/>
        <v>0</v>
      </c>
      <c r="AZ35">
        <f t="shared" si="33"/>
        <v>0</v>
      </c>
      <c r="BA35">
        <f t="shared" si="34"/>
        <v>0</v>
      </c>
      <c r="BB35">
        <f t="shared" si="35"/>
        <v>0</v>
      </c>
      <c r="BC35">
        <f t="shared" si="36"/>
        <v>0</v>
      </c>
      <c r="BD35">
        <f t="shared" si="9"/>
        <v>-41.254783333333336</v>
      </c>
      <c r="BE35">
        <f t="shared" si="37"/>
        <v>-41.254783333333336</v>
      </c>
      <c r="BF35">
        <f t="shared" si="10"/>
        <v>173.2653</v>
      </c>
      <c r="BG35">
        <f t="shared" si="18"/>
        <v>173.2653</v>
      </c>
      <c r="BH35">
        <f t="shared" si="38"/>
        <v>-41.254783333333336</v>
      </c>
      <c r="BI35">
        <f t="shared" si="39"/>
        <v>-41.254783333333336</v>
      </c>
      <c r="BJ35">
        <f t="shared" si="40"/>
        <v>173.2653</v>
      </c>
      <c r="BK35">
        <f t="shared" si="41"/>
        <v>173.2653</v>
      </c>
      <c r="BL35">
        <f t="shared" si="42"/>
        <v>0</v>
      </c>
      <c r="BM35">
        <f t="shared" si="43"/>
        <v>0</v>
      </c>
      <c r="BN35">
        <f t="shared" si="44"/>
        <v>0</v>
      </c>
      <c r="BO35">
        <f t="shared" si="45"/>
        <v>0</v>
      </c>
      <c r="BP35">
        <f t="shared" si="46"/>
        <v>0</v>
      </c>
      <c r="BQ35">
        <f t="shared" si="47"/>
        <v>0</v>
      </c>
      <c r="BR35">
        <f t="shared" si="48"/>
        <v>0</v>
      </c>
      <c r="BS35">
        <f t="shared" si="49"/>
        <v>0</v>
      </c>
      <c r="BT35">
        <f t="shared" si="50"/>
        <v>0</v>
      </c>
      <c r="BU35">
        <f t="shared" si="51"/>
        <v>0</v>
      </c>
      <c r="BV35">
        <f t="shared" si="52"/>
        <v>0</v>
      </c>
      <c r="BW35">
        <f t="shared" si="53"/>
        <v>0</v>
      </c>
    </row>
    <row r="36" spans="1:75">
      <c r="A36" s="68" t="s">
        <v>585</v>
      </c>
      <c r="B36" s="68"/>
      <c r="C36" s="41"/>
      <c r="D36" s="54"/>
      <c r="E36" s="55"/>
      <c r="AA36" s="6" t="s">
        <v>592</v>
      </c>
      <c r="AB36" t="s">
        <v>371</v>
      </c>
      <c r="AC36" t="b">
        <f t="shared" ref="AC36" si="144">NOT(ISERROR(FIND($G$3, AB36)))</f>
        <v>0</v>
      </c>
      <c r="AD36" t="s">
        <v>621</v>
      </c>
      <c r="AE36" t="str">
        <f t="shared" si="15"/>
        <v>Hwr</v>
      </c>
      <c r="AF36" t="str">
        <f t="shared" ref="AF36" si="145">SUBSTITUTE(SUBSTITUTE(TRIM(AA36), "S", ""), "E", "")</f>
        <v>39 35.395 174 17.082</v>
      </c>
      <c r="AG36">
        <f t="shared" si="2"/>
        <v>3</v>
      </c>
      <c r="AH36">
        <f t="shared" ref="AH36" si="146">FIND(" ", $AF36, AG36+1)</f>
        <v>10</v>
      </c>
      <c r="AI36">
        <f t="shared" ref="AI36" si="147">FIND(" ", $AF36, AH36+1)</f>
        <v>14</v>
      </c>
      <c r="AJ36">
        <f t="shared" ref="AJ36" si="148">-VALUE(MID($AF36, 1, AG36-1)) - VALUE(MID($AF36, AG36, AH36-AG36))/60</f>
        <v>-39.589916666666667</v>
      </c>
      <c r="AK36">
        <f t="shared" ref="AK36" si="149">AJ36+IF(ISBLANK($E36),0,$D36*COS(RADIANS($E36))/600*$M$1)</f>
        <v>-39.589916666666667</v>
      </c>
      <c r="AL36">
        <f t="shared" ref="AL36" si="150">VALUE(MID($AF36, AH36, AI36-AH36))+VALUE(MID($AF36, AI36,10))/60</f>
        <v>174.28469999999999</v>
      </c>
      <c r="AM36">
        <f t="shared" ref="AM36" si="151">AL36+IF(ISBLANK($E36),0,$D36/COS(RADIANS(AJ36))*SIN(RADIANS($E36))/600*$M$1)</f>
        <v>174.28469999999999</v>
      </c>
      <c r="AN36">
        <f t="shared" ref="AN36" si="152">IF($D36&lt;$M$3, AJ36, 0)</f>
        <v>-39.589916666666667</v>
      </c>
      <c r="AO36">
        <f t="shared" ref="AO36" si="153">IF($D36&lt;$M$3, AK36, 0)</f>
        <v>-39.589916666666667</v>
      </c>
      <c r="AP36">
        <f t="shared" ref="AP36" si="154">IF($D36&lt;$M$3, AL36, 0)</f>
        <v>174.28469999999999</v>
      </c>
      <c r="AQ36">
        <f t="shared" ref="AQ36" si="155">IF($D36&lt;$M$3, AM36, 0)</f>
        <v>174.28469999999999</v>
      </c>
      <c r="AR36">
        <f t="shared" ref="AR36" si="156">IF(AND($D36&gt;=$M$3, $D36&lt;$N$3), AJ36, 0)</f>
        <v>0</v>
      </c>
      <c r="AS36">
        <f t="shared" ref="AS36" si="157">IF(AND($D36&gt;=$M$3, $D36&lt;$N$3), AK36, 0)</f>
        <v>0</v>
      </c>
      <c r="AT36">
        <f t="shared" ref="AT36" si="158">IF(AND($D36&gt;=$M$3, $D36&lt;$N$3), AL36, 0)</f>
        <v>0</v>
      </c>
      <c r="AU36">
        <f t="shared" ref="AU36" si="159">IF(AND($D36&gt;=$M$3, $D36&lt;$N$3), AM36, 0)</f>
        <v>0</v>
      </c>
      <c r="AV36">
        <f t="shared" ref="AV36" si="160">IF(AND($D36&gt;=$N$3, $D36&lt;$O$3), AJ36, 0)</f>
        <v>0</v>
      </c>
      <c r="AW36">
        <f t="shared" ref="AW36" si="161">IF(AND($D36&gt;=$N$3, $D36&lt;$O$3), AK36, 0)</f>
        <v>0</v>
      </c>
      <c r="AX36">
        <f t="shared" ref="AX36" si="162">IF(AND($D36&gt;=$N$3, $D36&lt;$O$3), AL36, 0)</f>
        <v>0</v>
      </c>
      <c r="AY36">
        <f t="shared" ref="AY36" si="163">IF(AND($D36&gt;=$N$3, $D36&lt;$O$3), AM36, 0)</f>
        <v>0</v>
      </c>
      <c r="AZ36">
        <f t="shared" ref="AZ36" si="164">IF($D36&gt;=$O$3, AJ36, 0)</f>
        <v>0</v>
      </c>
      <c r="BA36">
        <f t="shared" ref="BA36" si="165">IF($D36&gt;=$O$3, AK36, 0)</f>
        <v>0</v>
      </c>
      <c r="BB36">
        <f t="shared" ref="BB36" si="166">IF($D36&gt;=$O$3, AL36, 0)</f>
        <v>0</v>
      </c>
      <c r="BC36">
        <f t="shared" ref="BC36" si="167">IF($D36&gt;=$O$3, AM36, 0)</f>
        <v>0</v>
      </c>
      <c r="BD36">
        <f t="shared" si="9"/>
        <v>-39.589916666666667</v>
      </c>
      <c r="BE36">
        <f t="shared" ref="BE36" si="168">BD36+IF(ISBLANK($E36),0,$C36*COS(RADIANS($E36))/600*$M$1)</f>
        <v>-39.589916666666667</v>
      </c>
      <c r="BF36">
        <f t="shared" si="10"/>
        <v>174.28469999999999</v>
      </c>
      <c r="BG36">
        <f t="shared" ref="BG36" si="169">BF36+IF(ISBLANK($E36),0,$C36/COS(RADIANS(BD36))*SIN(RADIANS($E36))/600*$M$1)</f>
        <v>174.28469999999999</v>
      </c>
      <c r="BH36">
        <f t="shared" ref="BH36" si="170">IF($C36&lt;$M$3, BD36, 0)</f>
        <v>-39.589916666666667</v>
      </c>
      <c r="BI36">
        <f t="shared" ref="BI36" si="171">IF($C36&lt;$M$3, BE36, 0)</f>
        <v>-39.589916666666667</v>
      </c>
      <c r="BJ36">
        <f t="shared" ref="BJ36" si="172">IF($C36&lt;$M$3, BF36, 0)</f>
        <v>174.28469999999999</v>
      </c>
      <c r="BK36">
        <f t="shared" ref="BK36" si="173">IF($C36&lt;$M$3, BG36, 0)</f>
        <v>174.28469999999999</v>
      </c>
      <c r="BL36">
        <f t="shared" ref="BL36" si="174">IF(AND($C36&gt;=$M$3, $C36&lt;$N$3), BD36, 0)</f>
        <v>0</v>
      </c>
      <c r="BM36">
        <f t="shared" ref="BM36" si="175">IF(AND($C36&gt;=$M$3, $C36&lt;$N$3), BE36, 0)</f>
        <v>0</v>
      </c>
      <c r="BN36">
        <f t="shared" ref="BN36" si="176">IF(AND($C36&gt;=$M$3, $C36&lt;$N$3), BF36, 0)</f>
        <v>0</v>
      </c>
      <c r="BO36">
        <f t="shared" ref="BO36" si="177">IF(AND($C36&gt;=$M$3, $C36&lt;$N$3), BG36, 0)</f>
        <v>0</v>
      </c>
      <c r="BP36">
        <f t="shared" ref="BP36" si="178">IF(AND($C36&gt;=$N$3, $C36&lt;$O$3), BD36, 0)</f>
        <v>0</v>
      </c>
      <c r="BQ36">
        <f t="shared" ref="BQ36" si="179">IF(AND($C36&gt;=$N$3, $C36&lt;$O$3), BE36, 0)</f>
        <v>0</v>
      </c>
      <c r="BR36">
        <f t="shared" ref="BR36" si="180">IF(AND($C36&gt;=$N$3, $C36&lt;$O$3), BF36, 0)</f>
        <v>0</v>
      </c>
      <c r="BS36">
        <f t="shared" ref="BS36" si="181">IF(AND($C36&gt;=$N$3, $C36&lt;$O$3), BG36, 0)</f>
        <v>0</v>
      </c>
      <c r="BT36">
        <f t="shared" ref="BT36" si="182">IF($C36&gt;=$O$3, BD36, 0)</f>
        <v>0</v>
      </c>
      <c r="BU36">
        <f t="shared" ref="BU36" si="183">IF($C36&gt;=$O$3, BE36, 0)</f>
        <v>0</v>
      </c>
      <c r="BV36">
        <f t="shared" ref="BV36" si="184">IF($C36&gt;=$O$3, BF36, 0)</f>
        <v>0</v>
      </c>
      <c r="BW36">
        <f t="shared" ref="BW36" si="185">IF($C36&gt;=$O$3, BG36, 0)</f>
        <v>0</v>
      </c>
    </row>
    <row r="37" spans="1:75">
      <c r="A37" s="68" t="s">
        <v>542</v>
      </c>
      <c r="B37" s="68"/>
      <c r="C37" s="41"/>
      <c r="D37" s="54"/>
      <c r="E37" s="55"/>
      <c r="AA37" s="6" t="s">
        <v>548</v>
      </c>
      <c r="AB37" t="s">
        <v>461</v>
      </c>
      <c r="AC37" t="b">
        <f t="shared" si="0"/>
        <v>0</v>
      </c>
      <c r="AD37" t="s">
        <v>524</v>
      </c>
      <c r="AE37" t="str">
        <f t="shared" si="15"/>
        <v>Ltl</v>
      </c>
      <c r="AF37" t="str">
        <f t="shared" si="56"/>
        <v>43 36.710 172 42.417</v>
      </c>
      <c r="AG37">
        <f t="shared" si="2"/>
        <v>3</v>
      </c>
      <c r="AH37">
        <f t="shared" si="57"/>
        <v>10</v>
      </c>
      <c r="AI37">
        <f t="shared" si="57"/>
        <v>14</v>
      </c>
      <c r="AJ37">
        <f t="shared" si="16"/>
        <v>-43.611833333333337</v>
      </c>
      <c r="AK37">
        <f t="shared" si="20"/>
        <v>-43.611833333333337</v>
      </c>
      <c r="AL37">
        <f t="shared" si="17"/>
        <v>172.70695000000001</v>
      </c>
      <c r="AM37">
        <f t="shared" si="59"/>
        <v>172.70695000000001</v>
      </c>
      <c r="AN37">
        <f t="shared" si="21"/>
        <v>-43.611833333333337</v>
      </c>
      <c r="AO37">
        <f t="shared" si="22"/>
        <v>-43.611833333333337</v>
      </c>
      <c r="AP37">
        <f t="shared" si="23"/>
        <v>172.70695000000001</v>
      </c>
      <c r="AQ37">
        <f t="shared" si="24"/>
        <v>172.70695000000001</v>
      </c>
      <c r="AR37">
        <f t="shared" si="25"/>
        <v>0</v>
      </c>
      <c r="AS37">
        <f t="shared" si="26"/>
        <v>0</v>
      </c>
      <c r="AT37">
        <f t="shared" si="27"/>
        <v>0</v>
      </c>
      <c r="AU37">
        <f t="shared" si="28"/>
        <v>0</v>
      </c>
      <c r="AV37">
        <f t="shared" si="29"/>
        <v>0</v>
      </c>
      <c r="AW37">
        <f t="shared" si="30"/>
        <v>0</v>
      </c>
      <c r="AX37">
        <f t="shared" si="31"/>
        <v>0</v>
      </c>
      <c r="AY37">
        <f t="shared" si="32"/>
        <v>0</v>
      </c>
      <c r="AZ37">
        <f t="shared" si="33"/>
        <v>0</v>
      </c>
      <c r="BA37">
        <f t="shared" si="34"/>
        <v>0</v>
      </c>
      <c r="BB37">
        <f t="shared" si="35"/>
        <v>0</v>
      </c>
      <c r="BC37">
        <f t="shared" si="36"/>
        <v>0</v>
      </c>
      <c r="BD37">
        <f t="shared" si="9"/>
        <v>-43.611833333333337</v>
      </c>
      <c r="BE37">
        <f t="shared" si="37"/>
        <v>-43.611833333333337</v>
      </c>
      <c r="BF37">
        <f t="shared" si="10"/>
        <v>172.70695000000001</v>
      </c>
      <c r="BG37">
        <f t="shared" si="18"/>
        <v>172.70695000000001</v>
      </c>
      <c r="BH37">
        <f t="shared" si="38"/>
        <v>-43.611833333333337</v>
      </c>
      <c r="BI37">
        <f t="shared" si="39"/>
        <v>-43.611833333333337</v>
      </c>
      <c r="BJ37">
        <f t="shared" si="40"/>
        <v>172.70695000000001</v>
      </c>
      <c r="BK37">
        <f t="shared" si="41"/>
        <v>172.70695000000001</v>
      </c>
      <c r="BL37">
        <f t="shared" si="42"/>
        <v>0</v>
      </c>
      <c r="BM37">
        <f t="shared" si="43"/>
        <v>0</v>
      </c>
      <c r="BN37">
        <f t="shared" si="44"/>
        <v>0</v>
      </c>
      <c r="BO37">
        <f t="shared" si="45"/>
        <v>0</v>
      </c>
      <c r="BP37">
        <f t="shared" si="46"/>
        <v>0</v>
      </c>
      <c r="BQ37">
        <f t="shared" si="47"/>
        <v>0</v>
      </c>
      <c r="BR37">
        <f t="shared" si="48"/>
        <v>0</v>
      </c>
      <c r="BS37">
        <f t="shared" si="49"/>
        <v>0</v>
      </c>
      <c r="BT37">
        <f t="shared" si="50"/>
        <v>0</v>
      </c>
      <c r="BU37">
        <f t="shared" si="51"/>
        <v>0</v>
      </c>
      <c r="BV37">
        <f t="shared" si="52"/>
        <v>0</v>
      </c>
      <c r="BW37">
        <f t="shared" si="53"/>
        <v>0</v>
      </c>
    </row>
    <row r="38" spans="1:75">
      <c r="A38" s="68" t="s">
        <v>540</v>
      </c>
      <c r="B38" s="68"/>
      <c r="C38" s="41"/>
      <c r="D38" s="54"/>
      <c r="E38" s="55"/>
      <c r="AA38" s="6" t="s">
        <v>543</v>
      </c>
      <c r="AB38" t="s">
        <v>461</v>
      </c>
      <c r="AC38" t="b">
        <f t="shared" si="0"/>
        <v>0</v>
      </c>
      <c r="AD38" t="s">
        <v>622</v>
      </c>
      <c r="AE38" t="str">
        <f t="shared" si="15"/>
        <v>NBr</v>
      </c>
      <c r="AF38" t="str">
        <f t="shared" si="56"/>
        <v>43 30.425 172 43.823</v>
      </c>
      <c r="AG38">
        <f t="shared" si="2"/>
        <v>3</v>
      </c>
      <c r="AH38">
        <f t="shared" si="57"/>
        <v>10</v>
      </c>
      <c r="AI38">
        <f t="shared" si="57"/>
        <v>14</v>
      </c>
      <c r="AJ38">
        <f t="shared" si="16"/>
        <v>-43.507083333333334</v>
      </c>
      <c r="AK38">
        <f t="shared" si="20"/>
        <v>-43.507083333333334</v>
      </c>
      <c r="AL38">
        <f t="shared" si="17"/>
        <v>172.73038333333332</v>
      </c>
      <c r="AM38">
        <f t="shared" si="59"/>
        <v>172.73038333333332</v>
      </c>
      <c r="AN38">
        <f t="shared" si="21"/>
        <v>-43.507083333333334</v>
      </c>
      <c r="AO38">
        <f t="shared" si="22"/>
        <v>-43.507083333333334</v>
      </c>
      <c r="AP38">
        <f t="shared" si="23"/>
        <v>172.73038333333332</v>
      </c>
      <c r="AQ38">
        <f t="shared" si="24"/>
        <v>172.73038333333332</v>
      </c>
      <c r="AR38">
        <f t="shared" si="25"/>
        <v>0</v>
      </c>
      <c r="AS38">
        <f t="shared" si="26"/>
        <v>0</v>
      </c>
      <c r="AT38">
        <f t="shared" si="27"/>
        <v>0</v>
      </c>
      <c r="AU38">
        <f t="shared" si="28"/>
        <v>0</v>
      </c>
      <c r="AV38">
        <f t="shared" si="29"/>
        <v>0</v>
      </c>
      <c r="AW38">
        <f t="shared" si="30"/>
        <v>0</v>
      </c>
      <c r="AX38">
        <f t="shared" si="31"/>
        <v>0</v>
      </c>
      <c r="AY38">
        <f t="shared" si="32"/>
        <v>0</v>
      </c>
      <c r="AZ38">
        <f t="shared" si="33"/>
        <v>0</v>
      </c>
      <c r="BA38">
        <f t="shared" si="34"/>
        <v>0</v>
      </c>
      <c r="BB38">
        <f t="shared" si="35"/>
        <v>0</v>
      </c>
      <c r="BC38">
        <f t="shared" si="36"/>
        <v>0</v>
      </c>
      <c r="BD38">
        <f t="shared" si="9"/>
        <v>-43.507083333333334</v>
      </c>
      <c r="BE38">
        <f t="shared" si="37"/>
        <v>-43.507083333333334</v>
      </c>
      <c r="BF38">
        <f t="shared" si="10"/>
        <v>172.73038333333332</v>
      </c>
      <c r="BG38">
        <f t="shared" si="18"/>
        <v>172.73038333333332</v>
      </c>
      <c r="BH38">
        <f t="shared" si="38"/>
        <v>-43.507083333333334</v>
      </c>
      <c r="BI38">
        <f t="shared" si="39"/>
        <v>-43.507083333333334</v>
      </c>
      <c r="BJ38">
        <f t="shared" si="40"/>
        <v>172.73038333333332</v>
      </c>
      <c r="BK38">
        <f t="shared" si="41"/>
        <v>172.73038333333332</v>
      </c>
      <c r="BL38">
        <f t="shared" si="42"/>
        <v>0</v>
      </c>
      <c r="BM38">
        <f t="shared" si="43"/>
        <v>0</v>
      </c>
      <c r="BN38">
        <f t="shared" si="44"/>
        <v>0</v>
      </c>
      <c r="BO38">
        <f t="shared" si="45"/>
        <v>0</v>
      </c>
      <c r="BP38">
        <f t="shared" si="46"/>
        <v>0</v>
      </c>
      <c r="BQ38">
        <f t="shared" si="47"/>
        <v>0</v>
      </c>
      <c r="BR38">
        <f t="shared" si="48"/>
        <v>0</v>
      </c>
      <c r="BS38">
        <f t="shared" si="49"/>
        <v>0</v>
      </c>
      <c r="BT38">
        <f t="shared" si="50"/>
        <v>0</v>
      </c>
      <c r="BU38">
        <f t="shared" si="51"/>
        <v>0</v>
      </c>
      <c r="BV38">
        <f t="shared" si="52"/>
        <v>0</v>
      </c>
      <c r="BW38">
        <f t="shared" si="53"/>
        <v>0</v>
      </c>
    </row>
    <row r="39" spans="1:75">
      <c r="A39" s="68" t="s">
        <v>129</v>
      </c>
      <c r="B39" s="68"/>
      <c r="C39" s="41"/>
      <c r="D39" s="54"/>
      <c r="E39" s="55"/>
      <c r="AA39" s="6" t="s">
        <v>149</v>
      </c>
      <c r="AB39" t="s">
        <v>461</v>
      </c>
      <c r="AC39" t="b">
        <f t="shared" si="0"/>
        <v>0</v>
      </c>
      <c r="AD39" t="s">
        <v>525</v>
      </c>
      <c r="AE39" t="str">
        <f t="shared" si="15"/>
        <v>Kkr</v>
      </c>
      <c r="AF39" t="str">
        <f t="shared" si="56"/>
        <v>42 25.227 173 41.734</v>
      </c>
      <c r="AG39">
        <f t="shared" si="2"/>
        <v>3</v>
      </c>
      <c r="AH39">
        <f t="shared" si="57"/>
        <v>10</v>
      </c>
      <c r="AI39">
        <f t="shared" si="57"/>
        <v>14</v>
      </c>
      <c r="AJ39">
        <f t="shared" si="16"/>
        <v>-42.420450000000002</v>
      </c>
      <c r="AK39">
        <f t="shared" si="20"/>
        <v>-42.420450000000002</v>
      </c>
      <c r="AL39">
        <f t="shared" si="17"/>
        <v>173.69556666666668</v>
      </c>
      <c r="AM39">
        <f t="shared" si="59"/>
        <v>173.69556666666668</v>
      </c>
      <c r="AN39">
        <f t="shared" si="21"/>
        <v>-42.420450000000002</v>
      </c>
      <c r="AO39">
        <f t="shared" si="22"/>
        <v>-42.420450000000002</v>
      </c>
      <c r="AP39">
        <f t="shared" si="23"/>
        <v>173.69556666666668</v>
      </c>
      <c r="AQ39">
        <f t="shared" si="24"/>
        <v>173.69556666666668</v>
      </c>
      <c r="AR39">
        <f t="shared" si="25"/>
        <v>0</v>
      </c>
      <c r="AS39">
        <f t="shared" si="26"/>
        <v>0</v>
      </c>
      <c r="AT39">
        <f t="shared" si="27"/>
        <v>0</v>
      </c>
      <c r="AU39">
        <f t="shared" si="28"/>
        <v>0</v>
      </c>
      <c r="AV39">
        <f t="shared" si="29"/>
        <v>0</v>
      </c>
      <c r="AW39">
        <f t="shared" si="30"/>
        <v>0</v>
      </c>
      <c r="AX39">
        <f t="shared" si="31"/>
        <v>0</v>
      </c>
      <c r="AY39">
        <f t="shared" si="32"/>
        <v>0</v>
      </c>
      <c r="AZ39">
        <f t="shared" si="33"/>
        <v>0</v>
      </c>
      <c r="BA39">
        <f t="shared" si="34"/>
        <v>0</v>
      </c>
      <c r="BB39">
        <f t="shared" si="35"/>
        <v>0</v>
      </c>
      <c r="BC39">
        <f t="shared" si="36"/>
        <v>0</v>
      </c>
      <c r="BD39">
        <f t="shared" si="9"/>
        <v>-42.420450000000002</v>
      </c>
      <c r="BE39">
        <f t="shared" si="37"/>
        <v>-42.420450000000002</v>
      </c>
      <c r="BF39">
        <f t="shared" si="10"/>
        <v>173.69556666666668</v>
      </c>
      <c r="BG39">
        <f t="shared" si="18"/>
        <v>173.69556666666668</v>
      </c>
      <c r="BH39">
        <f t="shared" si="38"/>
        <v>-42.420450000000002</v>
      </c>
      <c r="BI39">
        <f t="shared" si="39"/>
        <v>-42.420450000000002</v>
      </c>
      <c r="BJ39">
        <f t="shared" si="40"/>
        <v>173.69556666666668</v>
      </c>
      <c r="BK39">
        <f t="shared" si="41"/>
        <v>173.69556666666668</v>
      </c>
      <c r="BL39">
        <f t="shared" si="42"/>
        <v>0</v>
      </c>
      <c r="BM39">
        <f t="shared" si="43"/>
        <v>0</v>
      </c>
      <c r="BN39">
        <f t="shared" si="44"/>
        <v>0</v>
      </c>
      <c r="BO39">
        <f t="shared" si="45"/>
        <v>0</v>
      </c>
      <c r="BP39">
        <f t="shared" si="46"/>
        <v>0</v>
      </c>
      <c r="BQ39">
        <f t="shared" si="47"/>
        <v>0</v>
      </c>
      <c r="BR39">
        <f t="shared" si="48"/>
        <v>0</v>
      </c>
      <c r="BS39">
        <f t="shared" si="49"/>
        <v>0</v>
      </c>
      <c r="BT39">
        <f t="shared" si="50"/>
        <v>0</v>
      </c>
      <c r="BU39">
        <f t="shared" si="51"/>
        <v>0</v>
      </c>
      <c r="BV39">
        <f t="shared" si="52"/>
        <v>0</v>
      </c>
      <c r="BW39">
        <f t="shared" si="53"/>
        <v>0</v>
      </c>
    </row>
    <row r="40" spans="1:75">
      <c r="A40" s="68" t="s">
        <v>153</v>
      </c>
      <c r="B40" s="68"/>
      <c r="C40" s="41"/>
      <c r="D40" s="54"/>
      <c r="E40" s="55"/>
      <c r="AA40" s="6" t="s">
        <v>152</v>
      </c>
      <c r="AB40" t="s">
        <v>461</v>
      </c>
      <c r="AC40" t="b">
        <f t="shared" si="0"/>
        <v>0</v>
      </c>
      <c r="AD40" t="s">
        <v>547</v>
      </c>
      <c r="AE40" t="str">
        <f t="shared" si="15"/>
        <v>LBn</v>
      </c>
      <c r="AF40" t="str">
        <f t="shared" si="56"/>
        <v>43 44.709 173 07.673</v>
      </c>
      <c r="AG40">
        <f t="shared" si="2"/>
        <v>3</v>
      </c>
      <c r="AH40">
        <f t="shared" si="57"/>
        <v>10</v>
      </c>
      <c r="AI40">
        <f t="shared" si="57"/>
        <v>14</v>
      </c>
      <c r="AJ40">
        <f t="shared" si="16"/>
        <v>-43.745150000000002</v>
      </c>
      <c r="AK40">
        <f t="shared" si="20"/>
        <v>-43.745150000000002</v>
      </c>
      <c r="AL40">
        <f t="shared" si="17"/>
        <v>173.12788333333333</v>
      </c>
      <c r="AM40">
        <f t="shared" si="59"/>
        <v>173.12788333333333</v>
      </c>
      <c r="AN40">
        <f t="shared" si="21"/>
        <v>-43.745150000000002</v>
      </c>
      <c r="AO40">
        <f t="shared" si="22"/>
        <v>-43.745150000000002</v>
      </c>
      <c r="AP40">
        <f t="shared" si="23"/>
        <v>173.12788333333333</v>
      </c>
      <c r="AQ40">
        <f t="shared" si="24"/>
        <v>173.12788333333333</v>
      </c>
      <c r="AR40">
        <f t="shared" si="25"/>
        <v>0</v>
      </c>
      <c r="AS40">
        <f t="shared" si="26"/>
        <v>0</v>
      </c>
      <c r="AT40">
        <f t="shared" si="27"/>
        <v>0</v>
      </c>
      <c r="AU40">
        <f t="shared" si="28"/>
        <v>0</v>
      </c>
      <c r="AV40">
        <f t="shared" si="29"/>
        <v>0</v>
      </c>
      <c r="AW40">
        <f t="shared" si="30"/>
        <v>0</v>
      </c>
      <c r="AX40">
        <f t="shared" si="31"/>
        <v>0</v>
      </c>
      <c r="AY40">
        <f t="shared" si="32"/>
        <v>0</v>
      </c>
      <c r="AZ40">
        <f t="shared" si="33"/>
        <v>0</v>
      </c>
      <c r="BA40">
        <f t="shared" si="34"/>
        <v>0</v>
      </c>
      <c r="BB40">
        <f t="shared" si="35"/>
        <v>0</v>
      </c>
      <c r="BC40">
        <f t="shared" si="36"/>
        <v>0</v>
      </c>
      <c r="BD40">
        <f t="shared" si="9"/>
        <v>-43.745150000000002</v>
      </c>
      <c r="BE40">
        <f t="shared" si="37"/>
        <v>-43.745150000000002</v>
      </c>
      <c r="BF40">
        <f t="shared" si="10"/>
        <v>173.12788333333333</v>
      </c>
      <c r="BG40">
        <f t="shared" si="18"/>
        <v>173.12788333333333</v>
      </c>
      <c r="BH40">
        <f t="shared" si="38"/>
        <v>-43.745150000000002</v>
      </c>
      <c r="BI40">
        <f t="shared" si="39"/>
        <v>-43.745150000000002</v>
      </c>
      <c r="BJ40">
        <f t="shared" si="40"/>
        <v>173.12788333333333</v>
      </c>
      <c r="BK40">
        <f t="shared" si="41"/>
        <v>173.12788333333333</v>
      </c>
      <c r="BL40">
        <f t="shared" si="42"/>
        <v>0</v>
      </c>
      <c r="BM40">
        <f t="shared" si="43"/>
        <v>0</v>
      </c>
      <c r="BN40">
        <f t="shared" si="44"/>
        <v>0</v>
      </c>
      <c r="BO40">
        <f t="shared" si="45"/>
        <v>0</v>
      </c>
      <c r="BP40">
        <f t="shared" si="46"/>
        <v>0</v>
      </c>
      <c r="BQ40">
        <f t="shared" si="47"/>
        <v>0</v>
      </c>
      <c r="BR40">
        <f t="shared" si="48"/>
        <v>0</v>
      </c>
      <c r="BS40">
        <f t="shared" si="49"/>
        <v>0</v>
      </c>
      <c r="BT40">
        <f t="shared" si="50"/>
        <v>0</v>
      </c>
      <c r="BU40">
        <f t="shared" si="51"/>
        <v>0</v>
      </c>
      <c r="BV40">
        <f t="shared" si="52"/>
        <v>0</v>
      </c>
      <c r="BW40">
        <f t="shared" si="53"/>
        <v>0</v>
      </c>
    </row>
    <row r="41" spans="1:75">
      <c r="A41" s="68" t="s">
        <v>541</v>
      </c>
      <c r="B41" s="68"/>
      <c r="C41" s="41"/>
      <c r="D41" s="54"/>
      <c r="E41" s="55"/>
      <c r="AA41" s="6" t="s">
        <v>148</v>
      </c>
      <c r="AB41" t="s">
        <v>461</v>
      </c>
      <c r="AC41" t="b">
        <f t="shared" si="0"/>
        <v>0</v>
      </c>
      <c r="AD41" t="s">
        <v>523</v>
      </c>
      <c r="AE41" t="str">
        <f t="shared" si="15"/>
        <v>Tmr</v>
      </c>
      <c r="AF41" t="str">
        <f t="shared" si="56"/>
        <v>44 17.936 171 13.439</v>
      </c>
      <c r="AG41">
        <f t="shared" si="2"/>
        <v>3</v>
      </c>
      <c r="AH41">
        <f t="shared" ref="AH41:AI41" si="186">FIND(" ", $AF41, AG41+1)</f>
        <v>10</v>
      </c>
      <c r="AI41">
        <f t="shared" si="186"/>
        <v>14</v>
      </c>
      <c r="AJ41">
        <f t="shared" si="16"/>
        <v>-44.298933333333331</v>
      </c>
      <c r="AK41">
        <f t="shared" si="20"/>
        <v>-44.298933333333331</v>
      </c>
      <c r="AL41">
        <f t="shared" si="17"/>
        <v>171.22398333333334</v>
      </c>
      <c r="AM41">
        <f t="shared" si="59"/>
        <v>171.22398333333334</v>
      </c>
      <c r="AN41">
        <f t="shared" ref="AN41:AN49" si="187">IF($D41&lt;$M$3, AJ41, 0)</f>
        <v>-44.298933333333331</v>
      </c>
      <c r="AO41">
        <f t="shared" ref="AO41:AO49" si="188">IF($D41&lt;$M$3, AK41, 0)</f>
        <v>-44.298933333333331</v>
      </c>
      <c r="AP41">
        <f t="shared" ref="AP41:AP49" si="189">IF($D41&lt;$M$3, AL41, 0)</f>
        <v>171.22398333333334</v>
      </c>
      <c r="AQ41">
        <f t="shared" ref="AQ41:AQ49" si="190">IF($D41&lt;$M$3, AM41, 0)</f>
        <v>171.22398333333334</v>
      </c>
      <c r="AR41">
        <f t="shared" ref="AR41:AR49" si="191">IF(AND($D41&gt;=$M$3, $D41&lt;$N$3), AJ41, 0)</f>
        <v>0</v>
      </c>
      <c r="AS41">
        <f t="shared" ref="AS41:AS49" si="192">IF(AND($D41&gt;=$M$3, $D41&lt;$N$3), AK41, 0)</f>
        <v>0</v>
      </c>
      <c r="AT41">
        <f t="shared" ref="AT41:AT49" si="193">IF(AND($D41&gt;=$M$3, $D41&lt;$N$3), AL41, 0)</f>
        <v>0</v>
      </c>
      <c r="AU41">
        <f t="shared" ref="AU41:AU49" si="194">IF(AND($D41&gt;=$M$3, $D41&lt;$N$3), AM41, 0)</f>
        <v>0</v>
      </c>
      <c r="AV41">
        <f t="shared" ref="AV41:AV49" si="195">IF(AND($D41&gt;=$N$3, $D41&lt;$O$3), AJ41, 0)</f>
        <v>0</v>
      </c>
      <c r="AW41">
        <f t="shared" ref="AW41:AW49" si="196">IF(AND($D41&gt;=$N$3, $D41&lt;$O$3), AK41, 0)</f>
        <v>0</v>
      </c>
      <c r="AX41">
        <f t="shared" ref="AX41:AX49" si="197">IF(AND($D41&gt;=$N$3, $D41&lt;$O$3), AL41, 0)</f>
        <v>0</v>
      </c>
      <c r="AY41">
        <f t="shared" ref="AY41:AY49" si="198">IF(AND($D41&gt;=$N$3, $D41&lt;$O$3), AM41, 0)</f>
        <v>0</v>
      </c>
      <c r="AZ41">
        <f t="shared" ref="AZ41:AZ49" si="199">IF($D41&gt;=$O$3, AJ41, 0)</f>
        <v>0</v>
      </c>
      <c r="BA41">
        <f t="shared" ref="BA41:BA49" si="200">IF($D41&gt;=$O$3, AK41, 0)</f>
        <v>0</v>
      </c>
      <c r="BB41">
        <f t="shared" ref="BB41:BB49" si="201">IF($D41&gt;=$O$3, AL41, 0)</f>
        <v>0</v>
      </c>
      <c r="BC41">
        <f t="shared" ref="BC41:BC49" si="202">IF($D41&gt;=$O$3, AM41, 0)</f>
        <v>0</v>
      </c>
      <c r="BD41">
        <f t="shared" si="9"/>
        <v>-44.298933333333331</v>
      </c>
      <c r="BE41">
        <f t="shared" si="37"/>
        <v>-44.298933333333331</v>
      </c>
      <c r="BF41">
        <f t="shared" si="10"/>
        <v>171.22398333333334</v>
      </c>
      <c r="BG41">
        <f t="shared" si="18"/>
        <v>171.22398333333334</v>
      </c>
      <c r="BH41">
        <f t="shared" ref="BH41:BH49" si="203">IF($C41&lt;$M$3, BD41, 0)</f>
        <v>-44.298933333333331</v>
      </c>
      <c r="BI41">
        <f t="shared" ref="BI41:BI49" si="204">IF($C41&lt;$M$3, BE41, 0)</f>
        <v>-44.298933333333331</v>
      </c>
      <c r="BJ41">
        <f t="shared" ref="BJ41:BJ49" si="205">IF($C41&lt;$M$3, BF41, 0)</f>
        <v>171.22398333333334</v>
      </c>
      <c r="BK41">
        <f t="shared" ref="BK41:BK49" si="206">IF($C41&lt;$M$3, BG41, 0)</f>
        <v>171.22398333333334</v>
      </c>
      <c r="BL41">
        <f t="shared" ref="BL41:BL49" si="207">IF(AND($C41&gt;=$M$3, $C41&lt;$N$3), BD41, 0)</f>
        <v>0</v>
      </c>
      <c r="BM41">
        <f t="shared" ref="BM41:BM49" si="208">IF(AND($C41&gt;=$M$3, $C41&lt;$N$3), BE41, 0)</f>
        <v>0</v>
      </c>
      <c r="BN41">
        <f t="shared" ref="BN41:BN49" si="209">IF(AND($C41&gt;=$M$3, $C41&lt;$N$3), BF41, 0)</f>
        <v>0</v>
      </c>
      <c r="BO41">
        <f t="shared" ref="BO41:BO49" si="210">IF(AND($C41&gt;=$M$3, $C41&lt;$N$3), BG41, 0)</f>
        <v>0</v>
      </c>
      <c r="BP41">
        <f t="shared" ref="BP41:BP49" si="211">IF(AND($C41&gt;=$N$3, $C41&lt;$O$3), BD41, 0)</f>
        <v>0</v>
      </c>
      <c r="BQ41">
        <f t="shared" ref="BQ41:BQ49" si="212">IF(AND($C41&gt;=$N$3, $C41&lt;$O$3), BE41, 0)</f>
        <v>0</v>
      </c>
      <c r="BR41">
        <f t="shared" ref="BR41:BR49" si="213">IF(AND($C41&gt;=$N$3, $C41&lt;$O$3), BF41, 0)</f>
        <v>0</v>
      </c>
      <c r="BS41">
        <f t="shared" ref="BS41:BS49" si="214">IF(AND($C41&gt;=$N$3, $C41&lt;$O$3), BG41, 0)</f>
        <v>0</v>
      </c>
      <c r="BT41">
        <f t="shared" ref="BT41:BT49" si="215">IF($C41&gt;=$O$3, BD41, 0)</f>
        <v>0</v>
      </c>
      <c r="BU41">
        <f t="shared" ref="BU41:BU49" si="216">IF($C41&gt;=$O$3, BE41, 0)</f>
        <v>0</v>
      </c>
      <c r="BV41">
        <f t="shared" ref="BV41:BV49" si="217">IF($C41&gt;=$O$3, BF41, 0)</f>
        <v>0</v>
      </c>
      <c r="BW41">
        <f t="shared" ref="BW41:BW49" si="218">IF($C41&gt;=$O$3, BG41, 0)</f>
        <v>0</v>
      </c>
    </row>
    <row r="42" spans="1:75">
      <c r="A42" s="68" t="s">
        <v>126</v>
      </c>
      <c r="B42" s="68"/>
      <c r="C42" s="41"/>
      <c r="D42" s="54"/>
      <c r="E42" s="55"/>
      <c r="AA42" s="6" t="s">
        <v>145</v>
      </c>
      <c r="AB42" t="s">
        <v>560</v>
      </c>
      <c r="AC42" t="b">
        <f t="shared" si="0"/>
        <v>0</v>
      </c>
      <c r="AD42" t="s">
        <v>520</v>
      </c>
      <c r="AE42" t="str">
        <f t="shared" si="15"/>
        <v>Ngt</v>
      </c>
      <c r="AF42" t="str">
        <f t="shared" si="56"/>
        <v>46 26.909 169 49.126</v>
      </c>
      <c r="AG42">
        <f t="shared" si="2"/>
        <v>3</v>
      </c>
      <c r="AH42">
        <f t="shared" ref="AH42:AI42" si="219">FIND(" ", $AF42, AG42+1)</f>
        <v>10</v>
      </c>
      <c r="AI42">
        <f t="shared" si="219"/>
        <v>14</v>
      </c>
      <c r="AJ42">
        <f t="shared" si="16"/>
        <v>-46.448483333333336</v>
      </c>
      <c r="AK42">
        <f t="shared" si="20"/>
        <v>-46.448483333333336</v>
      </c>
      <c r="AL42">
        <f t="shared" si="17"/>
        <v>169.81876666666668</v>
      </c>
      <c r="AM42">
        <f t="shared" si="59"/>
        <v>169.81876666666668</v>
      </c>
      <c r="AN42">
        <f t="shared" si="187"/>
        <v>-46.448483333333336</v>
      </c>
      <c r="AO42">
        <f t="shared" si="188"/>
        <v>-46.448483333333336</v>
      </c>
      <c r="AP42">
        <f t="shared" si="189"/>
        <v>169.81876666666668</v>
      </c>
      <c r="AQ42">
        <f t="shared" si="190"/>
        <v>169.81876666666668</v>
      </c>
      <c r="AR42">
        <f t="shared" si="191"/>
        <v>0</v>
      </c>
      <c r="AS42">
        <f t="shared" si="192"/>
        <v>0</v>
      </c>
      <c r="AT42">
        <f t="shared" si="193"/>
        <v>0</v>
      </c>
      <c r="AU42">
        <f t="shared" si="194"/>
        <v>0</v>
      </c>
      <c r="AV42">
        <f t="shared" si="195"/>
        <v>0</v>
      </c>
      <c r="AW42">
        <f t="shared" si="196"/>
        <v>0</v>
      </c>
      <c r="AX42">
        <f t="shared" si="197"/>
        <v>0</v>
      </c>
      <c r="AY42">
        <f t="shared" si="198"/>
        <v>0</v>
      </c>
      <c r="AZ42">
        <f t="shared" si="199"/>
        <v>0</v>
      </c>
      <c r="BA42">
        <f t="shared" si="200"/>
        <v>0</v>
      </c>
      <c r="BB42">
        <f t="shared" si="201"/>
        <v>0</v>
      </c>
      <c r="BC42">
        <f t="shared" si="202"/>
        <v>0</v>
      </c>
      <c r="BD42">
        <f t="shared" si="9"/>
        <v>-46.448483333333336</v>
      </c>
      <c r="BE42">
        <f t="shared" si="37"/>
        <v>-46.448483333333336</v>
      </c>
      <c r="BF42">
        <f t="shared" si="10"/>
        <v>169.81876666666668</v>
      </c>
      <c r="BG42">
        <f t="shared" si="18"/>
        <v>169.81876666666668</v>
      </c>
      <c r="BH42">
        <f t="shared" si="203"/>
        <v>-46.448483333333336</v>
      </c>
      <c r="BI42">
        <f t="shared" si="204"/>
        <v>-46.448483333333336</v>
      </c>
      <c r="BJ42">
        <f t="shared" si="205"/>
        <v>169.81876666666668</v>
      </c>
      <c r="BK42">
        <f t="shared" si="206"/>
        <v>169.81876666666668</v>
      </c>
      <c r="BL42">
        <f t="shared" si="207"/>
        <v>0</v>
      </c>
      <c r="BM42">
        <f t="shared" si="208"/>
        <v>0</v>
      </c>
      <c r="BN42">
        <f t="shared" si="209"/>
        <v>0</v>
      </c>
      <c r="BO42">
        <f t="shared" si="210"/>
        <v>0</v>
      </c>
      <c r="BP42">
        <f t="shared" si="211"/>
        <v>0</v>
      </c>
      <c r="BQ42">
        <f t="shared" si="212"/>
        <v>0</v>
      </c>
      <c r="BR42">
        <f t="shared" si="213"/>
        <v>0</v>
      </c>
      <c r="BS42">
        <f t="shared" si="214"/>
        <v>0</v>
      </c>
      <c r="BT42">
        <f t="shared" si="215"/>
        <v>0</v>
      </c>
      <c r="BU42">
        <f t="shared" si="216"/>
        <v>0</v>
      </c>
      <c r="BV42">
        <f t="shared" si="217"/>
        <v>0</v>
      </c>
      <c r="BW42">
        <f t="shared" si="218"/>
        <v>0</v>
      </c>
    </row>
    <row r="43" spans="1:75">
      <c r="A43" s="68" t="s">
        <v>552</v>
      </c>
      <c r="B43" s="68"/>
      <c r="C43" s="41"/>
      <c r="D43" s="54"/>
      <c r="E43" s="55"/>
      <c r="AA43" s="6" t="s">
        <v>554</v>
      </c>
      <c r="AB43" t="s">
        <v>462</v>
      </c>
      <c r="AC43" t="b">
        <f t="shared" si="0"/>
        <v>0</v>
      </c>
      <c r="AD43" t="s">
        <v>623</v>
      </c>
      <c r="AE43" t="str">
        <f t="shared" si="15"/>
        <v>Got</v>
      </c>
      <c r="AF43" t="str">
        <f t="shared" si="56"/>
        <v>45 49.559 170 37.622</v>
      </c>
      <c r="AG43">
        <f t="shared" si="2"/>
        <v>3</v>
      </c>
      <c r="AH43">
        <f t="shared" ref="AH43:AI43" si="220">FIND(" ", $AF43, AG43+1)</f>
        <v>10</v>
      </c>
      <c r="AI43">
        <f t="shared" si="220"/>
        <v>14</v>
      </c>
      <c r="AJ43">
        <f t="shared" si="16"/>
        <v>-45.825983333333333</v>
      </c>
      <c r="AK43">
        <f t="shared" si="20"/>
        <v>-45.825983333333333</v>
      </c>
      <c r="AL43">
        <f t="shared" si="17"/>
        <v>170.62703333333334</v>
      </c>
      <c r="AM43">
        <f t="shared" si="59"/>
        <v>170.62703333333334</v>
      </c>
      <c r="AN43">
        <f t="shared" si="187"/>
        <v>-45.825983333333333</v>
      </c>
      <c r="AO43">
        <f t="shared" si="188"/>
        <v>-45.825983333333333</v>
      </c>
      <c r="AP43">
        <f t="shared" si="189"/>
        <v>170.62703333333334</v>
      </c>
      <c r="AQ43">
        <f t="shared" si="190"/>
        <v>170.62703333333334</v>
      </c>
      <c r="AR43">
        <f t="shared" si="191"/>
        <v>0</v>
      </c>
      <c r="AS43">
        <f t="shared" si="192"/>
        <v>0</v>
      </c>
      <c r="AT43">
        <f t="shared" si="193"/>
        <v>0</v>
      </c>
      <c r="AU43">
        <f t="shared" si="194"/>
        <v>0</v>
      </c>
      <c r="AV43">
        <f t="shared" si="195"/>
        <v>0</v>
      </c>
      <c r="AW43">
        <f t="shared" si="196"/>
        <v>0</v>
      </c>
      <c r="AX43">
        <f t="shared" si="197"/>
        <v>0</v>
      </c>
      <c r="AY43">
        <f t="shared" si="198"/>
        <v>0</v>
      </c>
      <c r="AZ43">
        <f t="shared" si="199"/>
        <v>0</v>
      </c>
      <c r="BA43">
        <f t="shared" si="200"/>
        <v>0</v>
      </c>
      <c r="BB43">
        <f t="shared" si="201"/>
        <v>0</v>
      </c>
      <c r="BC43">
        <f t="shared" si="202"/>
        <v>0</v>
      </c>
      <c r="BD43">
        <f t="shared" si="9"/>
        <v>-45.825983333333333</v>
      </c>
      <c r="BE43">
        <f t="shared" si="37"/>
        <v>-45.825983333333333</v>
      </c>
      <c r="BF43">
        <f t="shared" si="10"/>
        <v>170.62703333333334</v>
      </c>
      <c r="BG43">
        <f t="shared" si="18"/>
        <v>170.62703333333334</v>
      </c>
      <c r="BH43">
        <f t="shared" si="203"/>
        <v>-45.825983333333333</v>
      </c>
      <c r="BI43">
        <f t="shared" si="204"/>
        <v>-45.825983333333333</v>
      </c>
      <c r="BJ43">
        <f t="shared" si="205"/>
        <v>170.62703333333334</v>
      </c>
      <c r="BK43">
        <f t="shared" si="206"/>
        <v>170.62703333333334</v>
      </c>
      <c r="BL43">
        <f t="shared" si="207"/>
        <v>0</v>
      </c>
      <c r="BM43">
        <f t="shared" si="208"/>
        <v>0</v>
      </c>
      <c r="BN43">
        <f t="shared" si="209"/>
        <v>0</v>
      </c>
      <c r="BO43">
        <f t="shared" si="210"/>
        <v>0</v>
      </c>
      <c r="BP43">
        <f t="shared" si="211"/>
        <v>0</v>
      </c>
      <c r="BQ43">
        <f t="shared" si="212"/>
        <v>0</v>
      </c>
      <c r="BR43">
        <f t="shared" si="213"/>
        <v>0</v>
      </c>
      <c r="BS43">
        <f t="shared" si="214"/>
        <v>0</v>
      </c>
      <c r="BT43">
        <f t="shared" si="215"/>
        <v>0</v>
      </c>
      <c r="BU43">
        <f t="shared" si="216"/>
        <v>0</v>
      </c>
      <c r="BV43">
        <f t="shared" si="217"/>
        <v>0</v>
      </c>
      <c r="BW43">
        <f t="shared" si="218"/>
        <v>0</v>
      </c>
    </row>
    <row r="44" spans="1:75">
      <c r="A44" s="68" t="s">
        <v>551</v>
      </c>
      <c r="B44" s="68"/>
      <c r="C44" s="41"/>
      <c r="D44" s="54"/>
      <c r="E44" s="55"/>
      <c r="AA44" s="6" t="s">
        <v>553</v>
      </c>
      <c r="AB44" t="s">
        <v>462</v>
      </c>
      <c r="AC44" t="b">
        <f t="shared" si="0"/>
        <v>0</v>
      </c>
      <c r="AD44" t="s">
        <v>624</v>
      </c>
      <c r="AE44" t="str">
        <f t="shared" si="15"/>
        <v>Twn</v>
      </c>
      <c r="AF44" t="str">
        <f t="shared" si="56"/>
        <v>45 52.719 170 30.788</v>
      </c>
      <c r="AG44">
        <f t="shared" si="2"/>
        <v>3</v>
      </c>
      <c r="AH44">
        <f t="shared" ref="AH44:AI44" si="221">FIND(" ", $AF44, AG44+1)</f>
        <v>10</v>
      </c>
      <c r="AI44">
        <f t="shared" si="221"/>
        <v>14</v>
      </c>
      <c r="AJ44">
        <f t="shared" si="16"/>
        <v>-45.87865</v>
      </c>
      <c r="AK44">
        <f t="shared" si="20"/>
        <v>-45.87865</v>
      </c>
      <c r="AL44">
        <f t="shared" si="17"/>
        <v>170.51313333333334</v>
      </c>
      <c r="AM44">
        <f t="shared" si="59"/>
        <v>170.51313333333334</v>
      </c>
      <c r="AN44">
        <f t="shared" si="187"/>
        <v>-45.87865</v>
      </c>
      <c r="AO44">
        <f t="shared" si="188"/>
        <v>-45.87865</v>
      </c>
      <c r="AP44">
        <f t="shared" si="189"/>
        <v>170.51313333333334</v>
      </c>
      <c r="AQ44">
        <f t="shared" si="190"/>
        <v>170.51313333333334</v>
      </c>
      <c r="AR44">
        <f t="shared" si="191"/>
        <v>0</v>
      </c>
      <c r="AS44">
        <f t="shared" si="192"/>
        <v>0</v>
      </c>
      <c r="AT44">
        <f t="shared" si="193"/>
        <v>0</v>
      </c>
      <c r="AU44">
        <f t="shared" si="194"/>
        <v>0</v>
      </c>
      <c r="AV44">
        <f t="shared" si="195"/>
        <v>0</v>
      </c>
      <c r="AW44">
        <f t="shared" si="196"/>
        <v>0</v>
      </c>
      <c r="AX44">
        <f t="shared" si="197"/>
        <v>0</v>
      </c>
      <c r="AY44">
        <f t="shared" si="198"/>
        <v>0</v>
      </c>
      <c r="AZ44">
        <f t="shared" si="199"/>
        <v>0</v>
      </c>
      <c r="BA44">
        <f t="shared" si="200"/>
        <v>0</v>
      </c>
      <c r="BB44">
        <f t="shared" si="201"/>
        <v>0</v>
      </c>
      <c r="BC44">
        <f t="shared" si="202"/>
        <v>0</v>
      </c>
      <c r="BD44">
        <f t="shared" si="9"/>
        <v>-45.87865</v>
      </c>
      <c r="BE44">
        <f t="shared" si="37"/>
        <v>-45.87865</v>
      </c>
      <c r="BF44">
        <f t="shared" si="10"/>
        <v>170.51313333333334</v>
      </c>
      <c r="BG44">
        <f t="shared" si="18"/>
        <v>170.51313333333334</v>
      </c>
      <c r="BH44">
        <f t="shared" si="203"/>
        <v>-45.87865</v>
      </c>
      <c r="BI44">
        <f t="shared" si="204"/>
        <v>-45.87865</v>
      </c>
      <c r="BJ44">
        <f t="shared" si="205"/>
        <v>170.51313333333334</v>
      </c>
      <c r="BK44">
        <f t="shared" si="206"/>
        <v>170.51313333333334</v>
      </c>
      <c r="BL44">
        <f t="shared" si="207"/>
        <v>0</v>
      </c>
      <c r="BM44">
        <f t="shared" si="208"/>
        <v>0</v>
      </c>
      <c r="BN44">
        <f t="shared" si="209"/>
        <v>0</v>
      </c>
      <c r="BO44">
        <f t="shared" si="210"/>
        <v>0</v>
      </c>
      <c r="BP44">
        <f t="shared" si="211"/>
        <v>0</v>
      </c>
      <c r="BQ44">
        <f t="shared" si="212"/>
        <v>0</v>
      </c>
      <c r="BR44">
        <f t="shared" si="213"/>
        <v>0</v>
      </c>
      <c r="BS44">
        <f t="shared" si="214"/>
        <v>0</v>
      </c>
      <c r="BT44">
        <f t="shared" si="215"/>
        <v>0</v>
      </c>
      <c r="BU44">
        <f t="shared" si="216"/>
        <v>0</v>
      </c>
      <c r="BV44">
        <f t="shared" si="217"/>
        <v>0</v>
      </c>
      <c r="BW44">
        <f t="shared" si="218"/>
        <v>0</v>
      </c>
    </row>
    <row r="45" spans="1:75">
      <c r="A45" s="68" t="s">
        <v>146</v>
      </c>
      <c r="B45" s="68"/>
      <c r="C45" s="41"/>
      <c r="D45" s="54"/>
      <c r="E45" s="55"/>
      <c r="AA45" s="6" t="s">
        <v>147</v>
      </c>
      <c r="AB45" t="s">
        <v>462</v>
      </c>
      <c r="AC45" t="b">
        <f t="shared" si="0"/>
        <v>0</v>
      </c>
      <c r="AD45" t="s">
        <v>521</v>
      </c>
      <c r="AE45" t="str">
        <f t="shared" si="15"/>
        <v>Tra</v>
      </c>
      <c r="AF45" t="str">
        <f t="shared" si="56"/>
        <v>45 46.423 170 43.732</v>
      </c>
      <c r="AG45">
        <f t="shared" si="2"/>
        <v>3</v>
      </c>
      <c r="AH45">
        <f t="shared" ref="AH45:AI49" si="222">FIND(" ", $AF45, AG45+1)</f>
        <v>10</v>
      </c>
      <c r="AI45">
        <f t="shared" si="222"/>
        <v>14</v>
      </c>
      <c r="AJ45">
        <f t="shared" si="16"/>
        <v>-45.773716666666665</v>
      </c>
      <c r="AK45">
        <f t="shared" si="20"/>
        <v>-45.773716666666665</v>
      </c>
      <c r="AL45">
        <f t="shared" si="17"/>
        <v>170.72886666666668</v>
      </c>
      <c r="AM45">
        <f t="shared" si="59"/>
        <v>170.72886666666668</v>
      </c>
      <c r="AN45">
        <f t="shared" si="187"/>
        <v>-45.773716666666665</v>
      </c>
      <c r="AO45">
        <f t="shared" si="188"/>
        <v>-45.773716666666665</v>
      </c>
      <c r="AP45">
        <f t="shared" si="189"/>
        <v>170.72886666666668</v>
      </c>
      <c r="AQ45">
        <f t="shared" si="190"/>
        <v>170.72886666666668</v>
      </c>
      <c r="AR45">
        <f t="shared" si="191"/>
        <v>0</v>
      </c>
      <c r="AS45">
        <f t="shared" si="192"/>
        <v>0</v>
      </c>
      <c r="AT45">
        <f t="shared" si="193"/>
        <v>0</v>
      </c>
      <c r="AU45">
        <f t="shared" si="194"/>
        <v>0</v>
      </c>
      <c r="AV45">
        <f t="shared" si="195"/>
        <v>0</v>
      </c>
      <c r="AW45">
        <f t="shared" si="196"/>
        <v>0</v>
      </c>
      <c r="AX45">
        <f t="shared" si="197"/>
        <v>0</v>
      </c>
      <c r="AY45">
        <f t="shared" si="198"/>
        <v>0</v>
      </c>
      <c r="AZ45">
        <f t="shared" si="199"/>
        <v>0</v>
      </c>
      <c r="BA45">
        <f t="shared" si="200"/>
        <v>0</v>
      </c>
      <c r="BB45">
        <f t="shared" si="201"/>
        <v>0</v>
      </c>
      <c r="BC45">
        <f t="shared" si="202"/>
        <v>0</v>
      </c>
      <c r="BD45">
        <f t="shared" si="9"/>
        <v>-45.773716666666665</v>
      </c>
      <c r="BE45">
        <f t="shared" si="37"/>
        <v>-45.773716666666665</v>
      </c>
      <c r="BF45">
        <f t="shared" si="10"/>
        <v>170.72886666666668</v>
      </c>
      <c r="BG45">
        <f t="shared" si="18"/>
        <v>170.72886666666668</v>
      </c>
      <c r="BH45">
        <f t="shared" si="203"/>
        <v>-45.773716666666665</v>
      </c>
      <c r="BI45">
        <f t="shared" si="204"/>
        <v>-45.773716666666665</v>
      </c>
      <c r="BJ45">
        <f t="shared" si="205"/>
        <v>170.72886666666668</v>
      </c>
      <c r="BK45">
        <f t="shared" si="206"/>
        <v>170.72886666666668</v>
      </c>
      <c r="BL45">
        <f t="shared" si="207"/>
        <v>0</v>
      </c>
      <c r="BM45">
        <f t="shared" si="208"/>
        <v>0</v>
      </c>
      <c r="BN45">
        <f t="shared" si="209"/>
        <v>0</v>
      </c>
      <c r="BO45">
        <f t="shared" si="210"/>
        <v>0</v>
      </c>
      <c r="BP45">
        <f t="shared" si="211"/>
        <v>0</v>
      </c>
      <c r="BQ45">
        <f t="shared" si="212"/>
        <v>0</v>
      </c>
      <c r="BR45">
        <f t="shared" si="213"/>
        <v>0</v>
      </c>
      <c r="BS45">
        <f t="shared" si="214"/>
        <v>0</v>
      </c>
      <c r="BT45">
        <f t="shared" si="215"/>
        <v>0</v>
      </c>
      <c r="BU45">
        <f t="shared" si="216"/>
        <v>0</v>
      </c>
      <c r="BV45">
        <f t="shared" si="217"/>
        <v>0</v>
      </c>
      <c r="BW45">
        <f t="shared" si="218"/>
        <v>0</v>
      </c>
    </row>
    <row r="46" spans="1:75">
      <c r="A46" s="68" t="s">
        <v>550</v>
      </c>
      <c r="B46" s="68"/>
      <c r="C46" s="41"/>
      <c r="D46" s="54"/>
      <c r="E46" s="55"/>
      <c r="AA46" s="6" t="s">
        <v>555</v>
      </c>
      <c r="AB46" t="s">
        <v>462</v>
      </c>
      <c r="AC46" t="b">
        <f t="shared" ref="AC46:AC49" si="223">NOT(ISERROR(FIND($G$3, AB46)))</f>
        <v>0</v>
      </c>
      <c r="AD46" t="s">
        <v>625</v>
      </c>
      <c r="AE46" t="str">
        <f t="shared" si="15"/>
        <v>Mrk</v>
      </c>
      <c r="AF46" t="str">
        <f t="shared" si="56"/>
        <v>45 21.712 170 50.903</v>
      </c>
      <c r="AG46">
        <f t="shared" si="2"/>
        <v>3</v>
      </c>
      <c r="AH46">
        <f t="shared" si="222"/>
        <v>10</v>
      </c>
      <c r="AI46">
        <f t="shared" si="222"/>
        <v>14</v>
      </c>
      <c r="AJ46">
        <f t="shared" ref="AJ46:AJ49" si="224">-VALUE(MID($AF46, 1, AG46-1)) - VALUE(MID($AF46, AG46, AH46-AG46))/60</f>
        <v>-45.361866666666664</v>
      </c>
      <c r="AK46">
        <f t="shared" ref="AK46:AK49" si="225">AJ46+IF(ISBLANK($E46),0,$D46*COS(RADIANS($E46))/600*$M$1)</f>
        <v>-45.361866666666664</v>
      </c>
      <c r="AL46">
        <f t="shared" ref="AL46:AL49" si="226">VALUE(MID($AF46, AH46, AI46-AH46))+VALUE(MID($AF46, AI46,10))/60</f>
        <v>170.84838333333335</v>
      </c>
      <c r="AM46">
        <f t="shared" ref="AM46:AM49" si="227">AL46+IF(ISBLANK($E46),0,$D46/COS(RADIANS(AJ46))*SIN(RADIANS($E46))/600*$M$1)</f>
        <v>170.84838333333335</v>
      </c>
      <c r="AN46">
        <f t="shared" si="187"/>
        <v>-45.361866666666664</v>
      </c>
      <c r="AO46">
        <f t="shared" si="188"/>
        <v>-45.361866666666664</v>
      </c>
      <c r="AP46">
        <f t="shared" si="189"/>
        <v>170.84838333333335</v>
      </c>
      <c r="AQ46">
        <f t="shared" si="190"/>
        <v>170.84838333333335</v>
      </c>
      <c r="AR46">
        <f t="shared" si="191"/>
        <v>0</v>
      </c>
      <c r="AS46">
        <f t="shared" si="192"/>
        <v>0</v>
      </c>
      <c r="AT46">
        <f t="shared" si="193"/>
        <v>0</v>
      </c>
      <c r="AU46">
        <f t="shared" si="194"/>
        <v>0</v>
      </c>
      <c r="AV46">
        <f t="shared" si="195"/>
        <v>0</v>
      </c>
      <c r="AW46">
        <f t="shared" si="196"/>
        <v>0</v>
      </c>
      <c r="AX46">
        <f t="shared" si="197"/>
        <v>0</v>
      </c>
      <c r="AY46">
        <f t="shared" si="198"/>
        <v>0</v>
      </c>
      <c r="AZ46">
        <f t="shared" si="199"/>
        <v>0</v>
      </c>
      <c r="BA46">
        <f t="shared" si="200"/>
        <v>0</v>
      </c>
      <c r="BB46">
        <f t="shared" si="201"/>
        <v>0</v>
      </c>
      <c r="BC46">
        <f t="shared" si="202"/>
        <v>0</v>
      </c>
      <c r="BD46">
        <f t="shared" si="9"/>
        <v>-45.361866666666664</v>
      </c>
      <c r="BE46">
        <f t="shared" ref="BE46:BE49" si="228">BD46+IF(ISBLANK($E46),0,$C46*COS(RADIANS($E46))/600*$M$1)</f>
        <v>-45.361866666666664</v>
      </c>
      <c r="BF46">
        <f t="shared" si="10"/>
        <v>170.84838333333335</v>
      </c>
      <c r="BG46">
        <f t="shared" ref="BG46:BG49" si="229">BF46+IF(ISBLANK($E46),0,$C46/COS(RADIANS(BD46))*SIN(RADIANS($E46))/600*$M$1)</f>
        <v>170.84838333333335</v>
      </c>
      <c r="BH46">
        <f t="shared" si="203"/>
        <v>-45.361866666666664</v>
      </c>
      <c r="BI46">
        <f t="shared" si="204"/>
        <v>-45.361866666666664</v>
      </c>
      <c r="BJ46">
        <f t="shared" si="205"/>
        <v>170.84838333333335</v>
      </c>
      <c r="BK46">
        <f t="shared" si="206"/>
        <v>170.84838333333335</v>
      </c>
      <c r="BL46">
        <f t="shared" si="207"/>
        <v>0</v>
      </c>
      <c r="BM46">
        <f t="shared" si="208"/>
        <v>0</v>
      </c>
      <c r="BN46">
        <f t="shared" si="209"/>
        <v>0</v>
      </c>
      <c r="BO46">
        <f t="shared" si="210"/>
        <v>0</v>
      </c>
      <c r="BP46">
        <f t="shared" si="211"/>
        <v>0</v>
      </c>
      <c r="BQ46">
        <f t="shared" si="212"/>
        <v>0</v>
      </c>
      <c r="BR46">
        <f t="shared" si="213"/>
        <v>0</v>
      </c>
      <c r="BS46">
        <f t="shared" si="214"/>
        <v>0</v>
      </c>
      <c r="BT46">
        <f t="shared" si="215"/>
        <v>0</v>
      </c>
      <c r="BU46">
        <f t="shared" si="216"/>
        <v>0</v>
      </c>
      <c r="BV46">
        <f t="shared" si="217"/>
        <v>0</v>
      </c>
      <c r="BW46">
        <f t="shared" si="218"/>
        <v>0</v>
      </c>
    </row>
    <row r="47" spans="1:75">
      <c r="A47" s="68" t="s">
        <v>561</v>
      </c>
      <c r="B47" s="68"/>
      <c r="C47" s="41"/>
      <c r="D47" s="54"/>
      <c r="E47" s="55"/>
      <c r="AA47" s="6" t="s">
        <v>563</v>
      </c>
      <c r="AB47" t="s">
        <v>463</v>
      </c>
      <c r="AC47" t="b">
        <f t="shared" si="223"/>
        <v>0</v>
      </c>
      <c r="AD47" t="s">
        <v>626</v>
      </c>
      <c r="AE47" t="str">
        <f t="shared" si="15"/>
        <v>Rpk</v>
      </c>
      <c r="AF47" t="str">
        <f t="shared" si="56"/>
        <v>46 45.900 168 29.900</v>
      </c>
      <c r="AG47">
        <f t="shared" si="2"/>
        <v>3</v>
      </c>
      <c r="AH47">
        <f t="shared" si="222"/>
        <v>10</v>
      </c>
      <c r="AI47">
        <f t="shared" si="222"/>
        <v>14</v>
      </c>
      <c r="AJ47">
        <f t="shared" si="224"/>
        <v>-46.765000000000001</v>
      </c>
      <c r="AK47">
        <f t="shared" si="225"/>
        <v>-46.765000000000001</v>
      </c>
      <c r="AL47">
        <f t="shared" si="226"/>
        <v>168.49833333333333</v>
      </c>
      <c r="AM47">
        <f t="shared" si="227"/>
        <v>168.49833333333333</v>
      </c>
      <c r="AN47">
        <f t="shared" si="187"/>
        <v>-46.765000000000001</v>
      </c>
      <c r="AO47">
        <f t="shared" si="188"/>
        <v>-46.765000000000001</v>
      </c>
      <c r="AP47">
        <f t="shared" si="189"/>
        <v>168.49833333333333</v>
      </c>
      <c r="AQ47">
        <f t="shared" si="190"/>
        <v>168.49833333333333</v>
      </c>
      <c r="AR47">
        <f t="shared" si="191"/>
        <v>0</v>
      </c>
      <c r="AS47">
        <f t="shared" si="192"/>
        <v>0</v>
      </c>
      <c r="AT47">
        <f t="shared" si="193"/>
        <v>0</v>
      </c>
      <c r="AU47">
        <f t="shared" si="194"/>
        <v>0</v>
      </c>
      <c r="AV47">
        <f t="shared" si="195"/>
        <v>0</v>
      </c>
      <c r="AW47">
        <f t="shared" si="196"/>
        <v>0</v>
      </c>
      <c r="AX47">
        <f t="shared" si="197"/>
        <v>0</v>
      </c>
      <c r="AY47">
        <f t="shared" si="198"/>
        <v>0</v>
      </c>
      <c r="AZ47">
        <f t="shared" si="199"/>
        <v>0</v>
      </c>
      <c r="BA47">
        <f t="shared" si="200"/>
        <v>0</v>
      </c>
      <c r="BB47">
        <f t="shared" si="201"/>
        <v>0</v>
      </c>
      <c r="BC47">
        <f t="shared" si="202"/>
        <v>0</v>
      </c>
      <c r="BD47">
        <f t="shared" si="9"/>
        <v>-46.765000000000001</v>
      </c>
      <c r="BE47">
        <f t="shared" si="228"/>
        <v>-46.765000000000001</v>
      </c>
      <c r="BF47">
        <f t="shared" si="10"/>
        <v>168.49833333333333</v>
      </c>
      <c r="BG47">
        <f t="shared" si="229"/>
        <v>168.49833333333333</v>
      </c>
      <c r="BH47">
        <f t="shared" si="203"/>
        <v>-46.765000000000001</v>
      </c>
      <c r="BI47">
        <f t="shared" si="204"/>
        <v>-46.765000000000001</v>
      </c>
      <c r="BJ47">
        <f t="shared" si="205"/>
        <v>168.49833333333333</v>
      </c>
      <c r="BK47">
        <f t="shared" si="206"/>
        <v>168.49833333333333</v>
      </c>
      <c r="BL47">
        <f t="shared" si="207"/>
        <v>0</v>
      </c>
      <c r="BM47">
        <f t="shared" si="208"/>
        <v>0</v>
      </c>
      <c r="BN47">
        <f t="shared" si="209"/>
        <v>0</v>
      </c>
      <c r="BO47">
        <f t="shared" si="210"/>
        <v>0</v>
      </c>
      <c r="BP47">
        <f t="shared" si="211"/>
        <v>0</v>
      </c>
      <c r="BQ47">
        <f t="shared" si="212"/>
        <v>0</v>
      </c>
      <c r="BR47">
        <f t="shared" si="213"/>
        <v>0</v>
      </c>
      <c r="BS47">
        <f t="shared" si="214"/>
        <v>0</v>
      </c>
      <c r="BT47">
        <f t="shared" si="215"/>
        <v>0</v>
      </c>
      <c r="BU47">
        <f t="shared" si="216"/>
        <v>0</v>
      </c>
      <c r="BV47">
        <f t="shared" si="217"/>
        <v>0</v>
      </c>
      <c r="BW47">
        <f t="shared" si="218"/>
        <v>0</v>
      </c>
    </row>
    <row r="48" spans="1:75">
      <c r="A48" s="68" t="s">
        <v>565</v>
      </c>
      <c r="B48" s="68"/>
      <c r="C48" s="41"/>
      <c r="D48" s="54"/>
      <c r="E48" s="55"/>
      <c r="AA48" s="6" t="s">
        <v>564</v>
      </c>
      <c r="AB48" t="s">
        <v>463</v>
      </c>
      <c r="AC48" t="b">
        <f t="shared" si="223"/>
        <v>0</v>
      </c>
      <c r="AD48" t="s">
        <v>627</v>
      </c>
      <c r="AE48" t="str">
        <f t="shared" si="15"/>
        <v>Ctr</v>
      </c>
      <c r="AF48" t="str">
        <f t="shared" si="56"/>
        <v>46 27.599 167 50.638</v>
      </c>
      <c r="AG48">
        <f t="shared" si="2"/>
        <v>3</v>
      </c>
      <c r="AH48">
        <f t="shared" si="222"/>
        <v>10</v>
      </c>
      <c r="AI48">
        <f t="shared" si="222"/>
        <v>14</v>
      </c>
      <c r="AJ48">
        <f t="shared" si="224"/>
        <v>-46.459983333333334</v>
      </c>
      <c r="AK48">
        <f t="shared" si="225"/>
        <v>-46.459983333333334</v>
      </c>
      <c r="AL48">
        <f t="shared" si="226"/>
        <v>167.84396666666666</v>
      </c>
      <c r="AM48">
        <f t="shared" si="227"/>
        <v>167.84396666666666</v>
      </c>
      <c r="AN48">
        <f t="shared" si="187"/>
        <v>-46.459983333333334</v>
      </c>
      <c r="AO48">
        <f t="shared" si="188"/>
        <v>-46.459983333333334</v>
      </c>
      <c r="AP48">
        <f t="shared" si="189"/>
        <v>167.84396666666666</v>
      </c>
      <c r="AQ48">
        <f t="shared" si="190"/>
        <v>167.84396666666666</v>
      </c>
      <c r="AR48">
        <f t="shared" si="191"/>
        <v>0</v>
      </c>
      <c r="AS48">
        <f t="shared" si="192"/>
        <v>0</v>
      </c>
      <c r="AT48">
        <f t="shared" si="193"/>
        <v>0</v>
      </c>
      <c r="AU48">
        <f t="shared" si="194"/>
        <v>0</v>
      </c>
      <c r="AV48">
        <f t="shared" si="195"/>
        <v>0</v>
      </c>
      <c r="AW48">
        <f t="shared" si="196"/>
        <v>0</v>
      </c>
      <c r="AX48">
        <f t="shared" si="197"/>
        <v>0</v>
      </c>
      <c r="AY48">
        <f t="shared" si="198"/>
        <v>0</v>
      </c>
      <c r="AZ48">
        <f t="shared" si="199"/>
        <v>0</v>
      </c>
      <c r="BA48">
        <f t="shared" si="200"/>
        <v>0</v>
      </c>
      <c r="BB48">
        <f t="shared" si="201"/>
        <v>0</v>
      </c>
      <c r="BC48">
        <f t="shared" si="202"/>
        <v>0</v>
      </c>
      <c r="BD48">
        <f t="shared" si="9"/>
        <v>-46.459983333333334</v>
      </c>
      <c r="BE48">
        <f t="shared" si="228"/>
        <v>-46.459983333333334</v>
      </c>
      <c r="BF48">
        <f t="shared" si="10"/>
        <v>167.84396666666666</v>
      </c>
      <c r="BG48">
        <f t="shared" si="229"/>
        <v>167.84396666666666</v>
      </c>
      <c r="BH48">
        <f t="shared" si="203"/>
        <v>-46.459983333333334</v>
      </c>
      <c r="BI48">
        <f t="shared" si="204"/>
        <v>-46.459983333333334</v>
      </c>
      <c r="BJ48">
        <f t="shared" si="205"/>
        <v>167.84396666666666</v>
      </c>
      <c r="BK48">
        <f t="shared" si="206"/>
        <v>167.84396666666666</v>
      </c>
      <c r="BL48">
        <f t="shared" si="207"/>
        <v>0</v>
      </c>
      <c r="BM48">
        <f t="shared" si="208"/>
        <v>0</v>
      </c>
      <c r="BN48">
        <f t="shared" si="209"/>
        <v>0</v>
      </c>
      <c r="BO48">
        <f t="shared" si="210"/>
        <v>0</v>
      </c>
      <c r="BP48">
        <f t="shared" si="211"/>
        <v>0</v>
      </c>
      <c r="BQ48">
        <f t="shared" si="212"/>
        <v>0</v>
      </c>
      <c r="BR48">
        <f t="shared" si="213"/>
        <v>0</v>
      </c>
      <c r="BS48">
        <f t="shared" si="214"/>
        <v>0</v>
      </c>
      <c r="BT48">
        <f t="shared" si="215"/>
        <v>0</v>
      </c>
      <c r="BU48">
        <f t="shared" si="216"/>
        <v>0</v>
      </c>
      <c r="BV48">
        <f t="shared" si="217"/>
        <v>0</v>
      </c>
      <c r="BW48">
        <f t="shared" si="218"/>
        <v>0</v>
      </c>
    </row>
    <row r="49" spans="1:75">
      <c r="A49" s="68" t="s">
        <v>562</v>
      </c>
      <c r="B49" s="68"/>
      <c r="C49" s="41"/>
      <c r="D49" s="54"/>
      <c r="E49" s="55"/>
      <c r="AA49" s="6" t="s">
        <v>144</v>
      </c>
      <c r="AB49" t="s">
        <v>463</v>
      </c>
      <c r="AC49" t="b">
        <f t="shared" si="223"/>
        <v>0</v>
      </c>
      <c r="AD49" t="s">
        <v>518</v>
      </c>
      <c r="AE49" t="str">
        <f t="shared" si="15"/>
        <v>SWC</v>
      </c>
      <c r="AF49" t="str">
        <f t="shared" si="56"/>
        <v>47 16.823 167 27.568</v>
      </c>
      <c r="AG49">
        <f t="shared" si="2"/>
        <v>3</v>
      </c>
      <c r="AH49">
        <f t="shared" si="222"/>
        <v>10</v>
      </c>
      <c r="AI49">
        <f t="shared" si="222"/>
        <v>14</v>
      </c>
      <c r="AJ49">
        <f t="shared" si="224"/>
        <v>-47.280383333333333</v>
      </c>
      <c r="AK49">
        <f t="shared" si="225"/>
        <v>-47.280383333333333</v>
      </c>
      <c r="AL49">
        <f t="shared" si="226"/>
        <v>167.45946666666666</v>
      </c>
      <c r="AM49">
        <f t="shared" si="227"/>
        <v>167.45946666666666</v>
      </c>
      <c r="AN49">
        <f t="shared" si="187"/>
        <v>-47.280383333333333</v>
      </c>
      <c r="AO49">
        <f t="shared" si="188"/>
        <v>-47.280383333333333</v>
      </c>
      <c r="AP49">
        <f t="shared" si="189"/>
        <v>167.45946666666666</v>
      </c>
      <c r="AQ49">
        <f t="shared" si="190"/>
        <v>167.45946666666666</v>
      </c>
      <c r="AR49">
        <f t="shared" si="191"/>
        <v>0</v>
      </c>
      <c r="AS49">
        <f t="shared" si="192"/>
        <v>0</v>
      </c>
      <c r="AT49">
        <f t="shared" si="193"/>
        <v>0</v>
      </c>
      <c r="AU49">
        <f t="shared" si="194"/>
        <v>0</v>
      </c>
      <c r="AV49">
        <f t="shared" si="195"/>
        <v>0</v>
      </c>
      <c r="AW49">
        <f t="shared" si="196"/>
        <v>0</v>
      </c>
      <c r="AX49">
        <f t="shared" si="197"/>
        <v>0</v>
      </c>
      <c r="AY49">
        <f t="shared" si="198"/>
        <v>0</v>
      </c>
      <c r="AZ49">
        <f t="shared" si="199"/>
        <v>0</v>
      </c>
      <c r="BA49">
        <f t="shared" si="200"/>
        <v>0</v>
      </c>
      <c r="BB49">
        <f t="shared" si="201"/>
        <v>0</v>
      </c>
      <c r="BC49">
        <f t="shared" si="202"/>
        <v>0</v>
      </c>
      <c r="BD49">
        <f t="shared" si="9"/>
        <v>-47.280383333333333</v>
      </c>
      <c r="BE49">
        <f t="shared" si="228"/>
        <v>-47.280383333333333</v>
      </c>
      <c r="BF49">
        <f t="shared" si="10"/>
        <v>167.45946666666666</v>
      </c>
      <c r="BG49">
        <f t="shared" si="229"/>
        <v>167.45946666666666</v>
      </c>
      <c r="BH49">
        <f t="shared" si="203"/>
        <v>-47.280383333333333</v>
      </c>
      <c r="BI49">
        <f t="shared" si="204"/>
        <v>-47.280383333333333</v>
      </c>
      <c r="BJ49">
        <f t="shared" si="205"/>
        <v>167.45946666666666</v>
      </c>
      <c r="BK49">
        <f t="shared" si="206"/>
        <v>167.45946666666666</v>
      </c>
      <c r="BL49">
        <f t="shared" si="207"/>
        <v>0</v>
      </c>
      <c r="BM49">
        <f t="shared" si="208"/>
        <v>0</v>
      </c>
      <c r="BN49">
        <f t="shared" si="209"/>
        <v>0</v>
      </c>
      <c r="BO49">
        <f t="shared" si="210"/>
        <v>0</v>
      </c>
      <c r="BP49">
        <f t="shared" si="211"/>
        <v>0</v>
      </c>
      <c r="BQ49">
        <f t="shared" si="212"/>
        <v>0</v>
      </c>
      <c r="BR49">
        <f t="shared" si="213"/>
        <v>0</v>
      </c>
      <c r="BS49">
        <f t="shared" si="214"/>
        <v>0</v>
      </c>
      <c r="BT49">
        <f t="shared" si="215"/>
        <v>0</v>
      </c>
      <c r="BU49">
        <f t="shared" si="216"/>
        <v>0</v>
      </c>
      <c r="BV49">
        <f t="shared" si="217"/>
        <v>0</v>
      </c>
      <c r="BW49">
        <f t="shared" si="218"/>
        <v>0</v>
      </c>
    </row>
    <row r="50" spans="1:75">
      <c r="A50" s="68" t="s">
        <v>493</v>
      </c>
      <c r="B50" s="68"/>
      <c r="C50" s="41"/>
      <c r="D50" s="54"/>
      <c r="E50" s="55"/>
      <c r="AA50" s="6" t="s">
        <v>498</v>
      </c>
      <c r="AB50" t="s">
        <v>463</v>
      </c>
      <c r="AC50" t="b">
        <f t="shared" si="0"/>
        <v>0</v>
      </c>
      <c r="AD50" t="s">
        <v>517</v>
      </c>
      <c r="AE50" t="str">
        <f t="shared" si="15"/>
        <v>Psg</v>
      </c>
      <c r="AF50" t="str">
        <f t="shared" si="54"/>
        <v>46 09.379 166 36.573</v>
      </c>
      <c r="AG50">
        <f t="shared" si="2"/>
        <v>3</v>
      </c>
      <c r="AH50">
        <f t="shared" si="57"/>
        <v>10</v>
      </c>
      <c r="AI50">
        <f t="shared" si="57"/>
        <v>14</v>
      </c>
      <c r="AJ50">
        <f t="shared" si="16"/>
        <v>-46.156316666666669</v>
      </c>
      <c r="AK50">
        <f t="shared" si="20"/>
        <v>-46.156316666666669</v>
      </c>
      <c r="AL50">
        <f t="shared" si="17"/>
        <v>166.60955000000001</v>
      </c>
      <c r="AM50">
        <f t="shared" si="59"/>
        <v>166.60955000000001</v>
      </c>
      <c r="AN50">
        <f t="shared" si="21"/>
        <v>-46.156316666666669</v>
      </c>
      <c r="AO50">
        <f t="shared" si="22"/>
        <v>-46.156316666666669</v>
      </c>
      <c r="AP50">
        <f t="shared" si="23"/>
        <v>166.60955000000001</v>
      </c>
      <c r="AQ50">
        <f t="shared" si="24"/>
        <v>166.60955000000001</v>
      </c>
      <c r="AR50">
        <f t="shared" si="25"/>
        <v>0</v>
      </c>
      <c r="AS50">
        <f t="shared" si="26"/>
        <v>0</v>
      </c>
      <c r="AT50">
        <f t="shared" si="27"/>
        <v>0</v>
      </c>
      <c r="AU50">
        <f t="shared" si="28"/>
        <v>0</v>
      </c>
      <c r="AV50">
        <f t="shared" si="29"/>
        <v>0</v>
      </c>
      <c r="AW50">
        <f t="shared" si="30"/>
        <v>0</v>
      </c>
      <c r="AX50">
        <f t="shared" si="31"/>
        <v>0</v>
      </c>
      <c r="AY50">
        <f t="shared" si="32"/>
        <v>0</v>
      </c>
      <c r="AZ50">
        <f t="shared" si="33"/>
        <v>0</v>
      </c>
      <c r="BA50">
        <f t="shared" si="34"/>
        <v>0</v>
      </c>
      <c r="BB50">
        <f t="shared" si="35"/>
        <v>0</v>
      </c>
      <c r="BC50">
        <f t="shared" si="36"/>
        <v>0</v>
      </c>
      <c r="BD50">
        <f t="shared" si="9"/>
        <v>-46.156316666666669</v>
      </c>
      <c r="BE50">
        <f t="shared" si="37"/>
        <v>-46.156316666666669</v>
      </c>
      <c r="BF50">
        <f t="shared" si="10"/>
        <v>166.60955000000001</v>
      </c>
      <c r="BG50">
        <f t="shared" si="18"/>
        <v>166.60955000000001</v>
      </c>
      <c r="BH50">
        <f t="shared" si="38"/>
        <v>-46.156316666666669</v>
      </c>
      <c r="BI50">
        <f t="shared" si="39"/>
        <v>-46.156316666666669</v>
      </c>
      <c r="BJ50">
        <f t="shared" si="40"/>
        <v>166.60955000000001</v>
      </c>
      <c r="BK50">
        <f t="shared" si="41"/>
        <v>166.60955000000001</v>
      </c>
      <c r="BL50">
        <f t="shared" si="42"/>
        <v>0</v>
      </c>
      <c r="BM50">
        <f t="shared" si="43"/>
        <v>0</v>
      </c>
      <c r="BN50">
        <f t="shared" si="44"/>
        <v>0</v>
      </c>
      <c r="BO50">
        <f t="shared" si="45"/>
        <v>0</v>
      </c>
      <c r="BP50">
        <f t="shared" si="46"/>
        <v>0</v>
      </c>
      <c r="BQ50">
        <f t="shared" si="47"/>
        <v>0</v>
      </c>
      <c r="BR50">
        <f t="shared" si="48"/>
        <v>0</v>
      </c>
      <c r="BS50">
        <f t="shared" si="49"/>
        <v>0</v>
      </c>
      <c r="BT50">
        <f t="shared" si="50"/>
        <v>0</v>
      </c>
      <c r="BU50">
        <f t="shared" si="51"/>
        <v>0</v>
      </c>
      <c r="BV50">
        <f t="shared" si="52"/>
        <v>0</v>
      </c>
      <c r="BW50">
        <f t="shared" si="53"/>
        <v>0</v>
      </c>
    </row>
    <row r="51" spans="1:75">
      <c r="A51" s="1"/>
      <c r="B51" s="1"/>
    </row>
    <row r="52" spans="1:75">
      <c r="A52" s="22"/>
      <c r="B52" s="22"/>
    </row>
    <row r="53" spans="1:75">
      <c r="A53" s="22"/>
      <c r="B53" s="22"/>
    </row>
    <row r="54" spans="1:75">
      <c r="A54" s="22"/>
      <c r="B54" s="22"/>
    </row>
    <row r="55" spans="1:75">
      <c r="A55" s="22"/>
      <c r="B55" s="22"/>
    </row>
    <row r="56" spans="1:75">
      <c r="A56" s="22"/>
      <c r="B56" s="22"/>
    </row>
    <row r="57" spans="1:75">
      <c r="A57" s="22"/>
      <c r="B57" s="22"/>
    </row>
    <row r="58" spans="1:75">
      <c r="A58" s="1"/>
      <c r="E58" s="8"/>
    </row>
    <row r="59" spans="1:75">
      <c r="A59" s="1"/>
      <c r="E59" s="8"/>
    </row>
    <row r="60" spans="1:75">
      <c r="A60" s="1"/>
      <c r="E60" s="8"/>
    </row>
    <row r="61" spans="1:75" hidden="1">
      <c r="B61" s="22" t="str">
        <f>AN3</f>
        <v>Avg 0-10 kt</v>
      </c>
      <c r="D61" s="22" t="str">
        <f>AR3</f>
        <v>Avg 10-20 kt</v>
      </c>
      <c r="F61" s="1" t="str">
        <f>AV3</f>
        <v>Avg 20-30 kt</v>
      </c>
      <c r="H61" s="1" t="str">
        <f>AZ3</f>
        <v>Avg 30+ kt</v>
      </c>
      <c r="K61" s="1" t="str">
        <f>BH3</f>
        <v>Peak 0-10 kt</v>
      </c>
      <c r="M61" s="1" t="str">
        <f>BL3</f>
        <v>Peak 10-20 kt</v>
      </c>
      <c r="O61" s="1" t="str">
        <f>BP3</f>
        <v>Peak 20-30 kt</v>
      </c>
      <c r="Q61" s="1" t="str">
        <f>BT3</f>
        <v>Peak 30+ kt</v>
      </c>
    </row>
    <row r="62" spans="1:75" hidden="1">
      <c r="B62" s="22" t="s">
        <v>132</v>
      </c>
      <c r="C62" s="22" t="s">
        <v>133</v>
      </c>
      <c r="D62" s="22" t="s">
        <v>132</v>
      </c>
      <c r="E62" s="22" t="s">
        <v>133</v>
      </c>
      <c r="F62" s="1" t="s">
        <v>132</v>
      </c>
      <c r="G62" s="1" t="s">
        <v>133</v>
      </c>
      <c r="H62" s="1" t="s">
        <v>132</v>
      </c>
      <c r="I62" s="1" t="s">
        <v>133</v>
      </c>
      <c r="K62" s="1" t="s">
        <v>132</v>
      </c>
      <c r="L62" s="1" t="s">
        <v>133</v>
      </c>
      <c r="M62" s="1" t="s">
        <v>132</v>
      </c>
      <c r="N62" s="1" t="s">
        <v>133</v>
      </c>
      <c r="O62" s="1" t="s">
        <v>132</v>
      </c>
      <c r="P62" s="1" t="s">
        <v>133</v>
      </c>
      <c r="Q62" s="1" t="s">
        <v>132</v>
      </c>
      <c r="R62" s="1" t="s">
        <v>133</v>
      </c>
    </row>
    <row r="63" spans="1:75" hidden="1">
      <c r="A63" s="22" t="str">
        <f ca="1">OFFSET($AA$4,INT(ROWS($B$63:$B63)/3),1-COLUMNS(($A$4:$AA$4)))</f>
        <v>Hicks Bay</v>
      </c>
      <c r="B63">
        <f ca="1">OFFSET($AN$4, INT(ROWS($B$63:$B63)/3), MOD(ROWS($B$63:$B63), 3)-1 + (COLUMNS($B63:B63)-1)*2)</f>
        <v>-37.556416666666664</v>
      </c>
      <c r="C63">
        <f ca="1">OFFSET($AN$4, INT(ROWS($B$63:$B63)/3), MOD(ROWS($B$63:$B63), 3)-1 + (COLUMNS($B63:C63)-1)*2)</f>
        <v>178.31496666666666</v>
      </c>
      <c r="D63">
        <f ca="1">OFFSET($AN$4, INT(ROWS($B$63:$B63)/3), MOD(ROWS($B$63:$B63), 3)-1 + (COLUMNS($B63:D63)-1)*2)</f>
        <v>0</v>
      </c>
      <c r="E63">
        <f ca="1">OFFSET($AN$4, INT(ROWS($B$63:$B63)/3), MOD(ROWS($B$63:$B63), 3)-1 + (COLUMNS($B63:E63)-1)*2)</f>
        <v>0</v>
      </c>
      <c r="F63">
        <f ca="1">OFFSET($AN$4, INT(ROWS($B$63:$B63)/3), MOD(ROWS($B$63:$B63), 3)-1 + (COLUMNS($B63:F63)-1)*2)</f>
        <v>0</v>
      </c>
      <c r="G63">
        <f ca="1">OFFSET($AN$4, INT(ROWS($B$63:$B63)/3), MOD(ROWS($B$63:$B63), 3)-1 + (COLUMNS($B63:G63)-1)*2)</f>
        <v>0</v>
      </c>
      <c r="H63">
        <f ca="1">OFFSET($AN$4, INT(ROWS($B$63:$B63)/3), MOD(ROWS($B$63:$B63), 3)-1 + (COLUMNS($B63:H63)-1)*2)</f>
        <v>0</v>
      </c>
      <c r="I63">
        <f ca="1">OFFSET($AN$4, INT(ROWS($B$63:$B63)/3), MOD(ROWS($B$63:$B63), 3)-1 + (COLUMNS($B63:I63)-1)*2)</f>
        <v>0</v>
      </c>
      <c r="K63">
        <f ca="1">OFFSET($BH$4, INT(ROWS($K$63:$K63)/3), MOD(ROWS($K$63:$K63), 3)-1 + (COLUMNS($K63:K63)-1)*2)</f>
        <v>-37.556416666666664</v>
      </c>
      <c r="L63">
        <f ca="1">OFFSET($BH$4, INT(ROWS($K$63:$K63)/3), MOD(ROWS($K$63:$K63), 3)-1 + (COLUMNS($K63:L63)-1)*2)</f>
        <v>178.31496666666666</v>
      </c>
      <c r="M63">
        <f ca="1">OFFSET($BH$4, INT(ROWS($K$63:$K63)/3), MOD(ROWS($K$63:$K63), 3)-1 + (COLUMNS($K63:M63)-1)*2)</f>
        <v>0</v>
      </c>
      <c r="N63">
        <f ca="1">OFFSET($BH$4, INT(ROWS($K$63:$K63)/3), MOD(ROWS($K$63:$K63), 3)-1 + (COLUMNS($K63:N63)-1)*2)</f>
        <v>0</v>
      </c>
      <c r="O63">
        <f ca="1">OFFSET($BH$4, INT(ROWS($K$63:$K63)/3), MOD(ROWS($K$63:$K63), 3)-1 + (COLUMNS($K63:O63)-1)*2)</f>
        <v>0</v>
      </c>
      <c r="P63">
        <f ca="1">OFFSET($BH$4, INT(ROWS($K$63:$K63)/3), MOD(ROWS($K$63:$K63), 3)-1 + (COLUMNS($K63:P63)-1)*2)</f>
        <v>0</v>
      </c>
      <c r="Q63">
        <f ca="1">OFFSET($BH$4, INT(ROWS($K$63:$K63)/3), MOD(ROWS($K$63:$K63), 3)-1 + (COLUMNS($K63:Q63)-1)*2)</f>
        <v>0</v>
      </c>
      <c r="R63">
        <f ca="1">OFFSET($BH$4, INT(ROWS($K$63:$K63)/3), MOD(ROWS($K$63:$K63), 3)-1 + (COLUMNS($K63:R63)-1)*2)</f>
        <v>0</v>
      </c>
    </row>
    <row r="64" spans="1:75" hidden="1">
      <c r="B64">
        <f ca="1">OFFSET($AN$4, INT(ROWS($B$63:$B64)/3), MOD(ROWS($B$63:$B64), 3)-1 + (COLUMNS($B64:B64)-1)*2)</f>
        <v>-37.556416666666664</v>
      </c>
      <c r="C64">
        <f ca="1">OFFSET($AN$4, INT(ROWS($B$63:$B64)/3), MOD(ROWS($B$63:$B64), 3)-1 + (COLUMNS($B64:C64)-1)*2)</f>
        <v>178.31496666666666</v>
      </c>
      <c r="D64">
        <f ca="1">OFFSET($AN$4, INT(ROWS($B$63:$B64)/3), MOD(ROWS($B$63:$B64), 3)-1 + (COLUMNS($B64:D64)-1)*2)</f>
        <v>0</v>
      </c>
      <c r="E64">
        <f ca="1">OFFSET($AN$4, INT(ROWS($B$63:$B64)/3), MOD(ROWS($B$63:$B64), 3)-1 + (COLUMNS($B64:E64)-1)*2)</f>
        <v>0</v>
      </c>
      <c r="F64">
        <f ca="1">OFFSET($AN$4, INT(ROWS($B$63:$B64)/3), MOD(ROWS($B$63:$B64), 3)-1 + (COLUMNS($B64:F64)-1)*2)</f>
        <v>0</v>
      </c>
      <c r="G64">
        <f ca="1">OFFSET($AN$4, INT(ROWS($B$63:$B64)/3), MOD(ROWS($B$63:$B64), 3)-1 + (COLUMNS($B64:G64)-1)*2)</f>
        <v>0</v>
      </c>
      <c r="H64">
        <f ca="1">OFFSET($AN$4, INT(ROWS($B$63:$B64)/3), MOD(ROWS($B$63:$B64), 3)-1 + (COLUMNS($B64:H64)-1)*2)</f>
        <v>0</v>
      </c>
      <c r="I64">
        <f ca="1">OFFSET($AN$4, INT(ROWS($B$63:$B64)/3), MOD(ROWS($B$63:$B64), 3)-1 + (COLUMNS($B64:I64)-1)*2)</f>
        <v>0</v>
      </c>
      <c r="K64">
        <f ca="1">OFFSET($BH$4, INT(ROWS($K$63:$K64)/3), MOD(ROWS($K$63:$K64), 3)-1 + (COLUMNS($K64:K64)-1)*2)</f>
        <v>-37.556416666666664</v>
      </c>
      <c r="L64">
        <f ca="1">OFFSET($BH$4, INT(ROWS($K$63:$K64)/3), MOD(ROWS($K$63:$K64), 3)-1 + (COLUMNS($K64:L64)-1)*2)</f>
        <v>178.31496666666666</v>
      </c>
      <c r="M64">
        <f ca="1">OFFSET($BH$4, INT(ROWS($K$63:$K64)/3), MOD(ROWS($K$63:$K64), 3)-1 + (COLUMNS($K64:M64)-1)*2)</f>
        <v>0</v>
      </c>
      <c r="N64">
        <f ca="1">OFFSET($BH$4, INT(ROWS($K$63:$K64)/3), MOD(ROWS($K$63:$K64), 3)-1 + (COLUMNS($K64:N64)-1)*2)</f>
        <v>0</v>
      </c>
      <c r="O64">
        <f ca="1">OFFSET($BH$4, INT(ROWS($K$63:$K64)/3), MOD(ROWS($K$63:$K64), 3)-1 + (COLUMNS($K64:O64)-1)*2)</f>
        <v>0</v>
      </c>
      <c r="P64">
        <f ca="1">OFFSET($BH$4, INT(ROWS($K$63:$K64)/3), MOD(ROWS($K$63:$K64), 3)-1 + (COLUMNS($K64:P64)-1)*2)</f>
        <v>0</v>
      </c>
      <c r="Q64">
        <f ca="1">OFFSET($BH$4, INT(ROWS($K$63:$K64)/3), MOD(ROWS($K$63:$K64), 3)-1 + (COLUMNS($K64:Q64)-1)*2)</f>
        <v>0</v>
      </c>
      <c r="R64">
        <f ca="1">OFFSET($BH$4, INT(ROWS($K$63:$K64)/3), MOD(ROWS($K$63:$K64), 3)-1 + (COLUMNS($K64:R64)-1)*2)</f>
        <v>0</v>
      </c>
    </row>
    <row r="65" spans="1:18" hidden="1"/>
    <row r="66" spans="1:18" hidden="1">
      <c r="A66" s="22" t="str">
        <f ca="1">OFFSET($AA$4,INT(ROWS($B$63:$B66)/3),1-COLUMNS(($A$4:$AA$4)))</f>
        <v>White Is</v>
      </c>
      <c r="B66">
        <f ca="1">OFFSET($AN$4, INT(ROWS($B$63:$B66)/3), MOD(ROWS($B$63:$B66), 3)-1 + (COLUMNS($B66:B66)-1)*2)</f>
        <v>-37.526033333333331</v>
      </c>
      <c r="C66">
        <f ca="1">OFFSET($AN$4, INT(ROWS($B$63:$B66)/3), MOD(ROWS($B$63:$B66), 3)-1 + (COLUMNS($B66:C66)-1)*2)</f>
        <v>177.19248333333334</v>
      </c>
      <c r="D66">
        <f ca="1">OFFSET($AN$4, INT(ROWS($B$63:$B66)/3), MOD(ROWS($B$63:$B66), 3)-1 + (COLUMNS($B66:D66)-1)*2)</f>
        <v>0</v>
      </c>
      <c r="E66">
        <f ca="1">OFFSET($AN$4, INT(ROWS($B$63:$B66)/3), MOD(ROWS($B$63:$B66), 3)-1 + (COLUMNS($B66:E66)-1)*2)</f>
        <v>0</v>
      </c>
      <c r="F66">
        <f ca="1">OFFSET($AN$4, INT(ROWS($B$63:$B66)/3), MOD(ROWS($B$63:$B66), 3)-1 + (COLUMNS($B66:F66)-1)*2)</f>
        <v>0</v>
      </c>
      <c r="G66">
        <f ca="1">OFFSET($AN$4, INT(ROWS($B$63:$B66)/3), MOD(ROWS($B$63:$B66), 3)-1 + (COLUMNS($B66:G66)-1)*2)</f>
        <v>0</v>
      </c>
      <c r="H66">
        <f ca="1">OFFSET($AN$4, INT(ROWS($B$63:$B66)/3), MOD(ROWS($B$63:$B66), 3)-1 + (COLUMNS($B66:H66)-1)*2)</f>
        <v>0</v>
      </c>
      <c r="I66">
        <f ca="1">OFFSET($AN$4, INT(ROWS($B$63:$B66)/3), MOD(ROWS($B$63:$B66), 3)-1 + (COLUMNS($B66:I66)-1)*2)</f>
        <v>0</v>
      </c>
      <c r="K66">
        <f ca="1">OFFSET($BH$4, INT(ROWS($K$63:$K66)/3), MOD(ROWS($K$63:$K66), 3)-1 + (COLUMNS($K66:K66)-1)*2)</f>
        <v>-37.526033333333331</v>
      </c>
      <c r="L66">
        <f ca="1">OFFSET($BH$4, INT(ROWS($K$63:$K66)/3), MOD(ROWS($K$63:$K66), 3)-1 + (COLUMNS($K66:L66)-1)*2)</f>
        <v>177.19248333333334</v>
      </c>
      <c r="M66">
        <f ca="1">OFFSET($BH$4, INT(ROWS($K$63:$K66)/3), MOD(ROWS($K$63:$K66), 3)-1 + (COLUMNS($K66:M66)-1)*2)</f>
        <v>0</v>
      </c>
      <c r="N66">
        <f ca="1">OFFSET($BH$4, INT(ROWS($K$63:$K66)/3), MOD(ROWS($K$63:$K66), 3)-1 + (COLUMNS($K66:N66)-1)*2)</f>
        <v>0</v>
      </c>
      <c r="O66">
        <f ca="1">OFFSET($BH$4, INT(ROWS($K$63:$K66)/3), MOD(ROWS($K$63:$K66), 3)-1 + (COLUMNS($K66:O66)-1)*2)</f>
        <v>0</v>
      </c>
      <c r="P66">
        <f ca="1">OFFSET($BH$4, INT(ROWS($K$63:$K66)/3), MOD(ROWS($K$63:$K66), 3)-1 + (COLUMNS($K66:P66)-1)*2)</f>
        <v>0</v>
      </c>
      <c r="Q66">
        <f ca="1">OFFSET($BH$4, INT(ROWS($K$63:$K66)/3), MOD(ROWS($K$63:$K66), 3)-1 + (COLUMNS($K66:Q66)-1)*2)</f>
        <v>0</v>
      </c>
      <c r="R66">
        <f ca="1">OFFSET($BH$4, INT(ROWS($K$63:$K66)/3), MOD(ROWS($K$63:$K66), 3)-1 + (COLUMNS($K66:R66)-1)*2)</f>
        <v>0</v>
      </c>
    </row>
    <row r="67" spans="1:18" hidden="1">
      <c r="B67">
        <f ca="1">OFFSET($AN$4, INT(ROWS($B$63:$B67)/3), MOD(ROWS($B$63:$B67), 3)-1 + (COLUMNS($B67:B67)-1)*2)</f>
        <v>-37.526033333333331</v>
      </c>
      <c r="C67">
        <f ca="1">OFFSET($AN$4, INT(ROWS($B$63:$B67)/3), MOD(ROWS($B$63:$B67), 3)-1 + (COLUMNS($B67:C67)-1)*2)</f>
        <v>177.19248333333334</v>
      </c>
      <c r="D67">
        <f ca="1">OFFSET($AN$4, INT(ROWS($B$63:$B67)/3), MOD(ROWS($B$63:$B67), 3)-1 + (COLUMNS($B67:D67)-1)*2)</f>
        <v>0</v>
      </c>
      <c r="E67">
        <f ca="1">OFFSET($AN$4, INT(ROWS($B$63:$B67)/3), MOD(ROWS($B$63:$B67), 3)-1 + (COLUMNS($B67:E67)-1)*2)</f>
        <v>0</v>
      </c>
      <c r="F67">
        <f ca="1">OFFSET($AN$4, INT(ROWS($B$63:$B67)/3), MOD(ROWS($B$63:$B67), 3)-1 + (COLUMNS($B67:F67)-1)*2)</f>
        <v>0</v>
      </c>
      <c r="G67">
        <f ca="1">OFFSET($AN$4, INT(ROWS($B$63:$B67)/3), MOD(ROWS($B$63:$B67), 3)-1 + (COLUMNS($B67:G67)-1)*2)</f>
        <v>0</v>
      </c>
      <c r="H67">
        <f ca="1">OFFSET($AN$4, INT(ROWS($B$63:$B67)/3), MOD(ROWS($B$63:$B67), 3)-1 + (COLUMNS($B67:H67)-1)*2)</f>
        <v>0</v>
      </c>
      <c r="I67">
        <f ca="1">OFFSET($AN$4, INT(ROWS($B$63:$B67)/3), MOD(ROWS($B$63:$B67), 3)-1 + (COLUMNS($B67:I67)-1)*2)</f>
        <v>0</v>
      </c>
      <c r="K67">
        <f ca="1">OFFSET($BH$4, INT(ROWS($K$63:$K67)/3), MOD(ROWS($K$63:$K67), 3)-1 + (COLUMNS($K67:K67)-1)*2)</f>
        <v>-37.526033333333331</v>
      </c>
      <c r="L67">
        <f ca="1">OFFSET($BH$4, INT(ROWS($K$63:$K67)/3), MOD(ROWS($K$63:$K67), 3)-1 + (COLUMNS($K67:L67)-1)*2)</f>
        <v>177.19248333333334</v>
      </c>
      <c r="M67">
        <f ca="1">OFFSET($BH$4, INT(ROWS($K$63:$K67)/3), MOD(ROWS($K$63:$K67), 3)-1 + (COLUMNS($K67:M67)-1)*2)</f>
        <v>0</v>
      </c>
      <c r="N67">
        <f ca="1">OFFSET($BH$4, INT(ROWS($K$63:$K67)/3), MOD(ROWS($K$63:$K67), 3)-1 + (COLUMNS($K67:N67)-1)*2)</f>
        <v>0</v>
      </c>
      <c r="O67">
        <f ca="1">OFFSET($BH$4, INT(ROWS($K$63:$K67)/3), MOD(ROWS($K$63:$K67), 3)-1 + (COLUMNS($K67:O67)-1)*2)</f>
        <v>0</v>
      </c>
      <c r="P67">
        <f ca="1">OFFSET($BH$4, INT(ROWS($K$63:$K67)/3), MOD(ROWS($K$63:$K67), 3)-1 + (COLUMNS($K67:P67)-1)*2)</f>
        <v>0</v>
      </c>
      <c r="Q67">
        <f ca="1">OFFSET($BH$4, INT(ROWS($K$63:$K67)/3), MOD(ROWS($K$63:$K67), 3)-1 + (COLUMNS($K67:Q67)-1)*2)</f>
        <v>0</v>
      </c>
      <c r="R67">
        <f ca="1">OFFSET($BH$4, INT(ROWS($K$63:$K67)/3), MOD(ROWS($K$63:$K67), 3)-1 + (COLUMNS($K67:R67)-1)*2)</f>
        <v>0</v>
      </c>
    </row>
    <row r="68" spans="1:18" hidden="1"/>
    <row r="69" spans="1:18" hidden="1">
      <c r="A69" s="22" t="str">
        <f ca="1">OFFSET($AA$4,INT(ROWS($B$63:$B69)/3),1-COLUMNS(($A$4:$AA$4)))</f>
        <v>Slipper Is</v>
      </c>
      <c r="B69">
        <f ca="1">OFFSET($AN$4, INT(ROWS($B$63:$B69)/3), MOD(ROWS($B$63:$B69), 3)-1 + (COLUMNS($B69:B69)-1)*2)</f>
        <v>-37.04846666666667</v>
      </c>
      <c r="C69">
        <f ca="1">OFFSET($AN$4, INT(ROWS($B$63:$B69)/3), MOD(ROWS($B$63:$B69), 3)-1 + (COLUMNS($B69:C69)-1)*2)</f>
        <v>175.95343333333332</v>
      </c>
      <c r="D69">
        <f ca="1">OFFSET($AN$4, INT(ROWS($B$63:$B69)/3), MOD(ROWS($B$63:$B69), 3)-1 + (COLUMNS($B69:D69)-1)*2)</f>
        <v>0</v>
      </c>
      <c r="E69">
        <f ca="1">OFFSET($AN$4, INT(ROWS($B$63:$B69)/3), MOD(ROWS($B$63:$B69), 3)-1 + (COLUMNS($B69:E69)-1)*2)</f>
        <v>0</v>
      </c>
      <c r="F69">
        <f ca="1">OFFSET($AN$4, INT(ROWS($B$63:$B69)/3), MOD(ROWS($B$63:$B69), 3)-1 + (COLUMNS($B69:F69)-1)*2)</f>
        <v>0</v>
      </c>
      <c r="G69">
        <f ca="1">OFFSET($AN$4, INT(ROWS($B$63:$B69)/3), MOD(ROWS($B$63:$B69), 3)-1 + (COLUMNS($B69:G69)-1)*2)</f>
        <v>0</v>
      </c>
      <c r="H69">
        <f ca="1">OFFSET($AN$4, INT(ROWS($B$63:$B69)/3), MOD(ROWS($B$63:$B69), 3)-1 + (COLUMNS($B69:H69)-1)*2)</f>
        <v>0</v>
      </c>
      <c r="I69">
        <f ca="1">OFFSET($AN$4, INT(ROWS($B$63:$B69)/3), MOD(ROWS($B$63:$B69), 3)-1 + (COLUMNS($B69:I69)-1)*2)</f>
        <v>0</v>
      </c>
      <c r="K69">
        <f ca="1">OFFSET($BH$4, INT(ROWS($K$63:$K69)/3), MOD(ROWS($K$63:$K69), 3)-1 + (COLUMNS($K69:K69)-1)*2)</f>
        <v>-37.04846666666667</v>
      </c>
      <c r="L69">
        <f ca="1">OFFSET($BH$4, INT(ROWS($K$63:$K69)/3), MOD(ROWS($K$63:$K69), 3)-1 + (COLUMNS($K69:L69)-1)*2)</f>
        <v>175.95343333333332</v>
      </c>
      <c r="M69">
        <f ca="1">OFFSET($BH$4, INT(ROWS($K$63:$K69)/3), MOD(ROWS($K$63:$K69), 3)-1 + (COLUMNS($K69:M69)-1)*2)</f>
        <v>0</v>
      </c>
      <c r="N69">
        <f ca="1">OFFSET($BH$4, INT(ROWS($K$63:$K69)/3), MOD(ROWS($K$63:$K69), 3)-1 + (COLUMNS($K69:N69)-1)*2)</f>
        <v>0</v>
      </c>
      <c r="O69">
        <f ca="1">OFFSET($BH$4, INT(ROWS($K$63:$K69)/3), MOD(ROWS($K$63:$K69), 3)-1 + (COLUMNS($K69:O69)-1)*2)</f>
        <v>0</v>
      </c>
      <c r="P69">
        <f ca="1">OFFSET($BH$4, INT(ROWS($K$63:$K69)/3), MOD(ROWS($K$63:$K69), 3)-1 + (COLUMNS($K69:P69)-1)*2)</f>
        <v>0</v>
      </c>
      <c r="Q69">
        <f ca="1">OFFSET($BH$4, INT(ROWS($K$63:$K69)/3), MOD(ROWS($K$63:$K69), 3)-1 + (COLUMNS($K69:Q69)-1)*2)</f>
        <v>0</v>
      </c>
      <c r="R69">
        <f ca="1">OFFSET($BH$4, INT(ROWS($K$63:$K69)/3), MOD(ROWS($K$63:$K69), 3)-1 + (COLUMNS($K69:R69)-1)*2)</f>
        <v>0</v>
      </c>
    </row>
    <row r="70" spans="1:18" hidden="1">
      <c r="B70">
        <f ca="1">OFFSET($AN$4, INT(ROWS($B$63:$B70)/3), MOD(ROWS($B$63:$B70), 3)-1 + (COLUMNS($B70:B70)-1)*2)</f>
        <v>-37.04846666666667</v>
      </c>
      <c r="C70">
        <f ca="1">OFFSET($AN$4, INT(ROWS($B$63:$B70)/3), MOD(ROWS($B$63:$B70), 3)-1 + (COLUMNS($B70:C70)-1)*2)</f>
        <v>175.95343333333332</v>
      </c>
      <c r="D70">
        <f ca="1">OFFSET($AN$4, INT(ROWS($B$63:$B70)/3), MOD(ROWS($B$63:$B70), 3)-1 + (COLUMNS($B70:D70)-1)*2)</f>
        <v>0</v>
      </c>
      <c r="E70">
        <f ca="1">OFFSET($AN$4, INT(ROWS($B$63:$B70)/3), MOD(ROWS($B$63:$B70), 3)-1 + (COLUMNS($B70:E70)-1)*2)</f>
        <v>0</v>
      </c>
      <c r="F70">
        <f ca="1">OFFSET($AN$4, INT(ROWS($B$63:$B70)/3), MOD(ROWS($B$63:$B70), 3)-1 + (COLUMNS($B70:F70)-1)*2)</f>
        <v>0</v>
      </c>
      <c r="G70">
        <f ca="1">OFFSET($AN$4, INT(ROWS($B$63:$B70)/3), MOD(ROWS($B$63:$B70), 3)-1 + (COLUMNS($B70:G70)-1)*2)</f>
        <v>0</v>
      </c>
      <c r="H70">
        <f ca="1">OFFSET($AN$4, INT(ROWS($B$63:$B70)/3), MOD(ROWS($B$63:$B70), 3)-1 + (COLUMNS($B70:H70)-1)*2)</f>
        <v>0</v>
      </c>
      <c r="I70">
        <f ca="1">OFFSET($AN$4, INT(ROWS($B$63:$B70)/3), MOD(ROWS($B$63:$B70), 3)-1 + (COLUMNS($B70:I70)-1)*2)</f>
        <v>0</v>
      </c>
      <c r="K70">
        <f ca="1">OFFSET($BH$4, INT(ROWS($K$63:$K70)/3), MOD(ROWS($K$63:$K70), 3)-1 + (COLUMNS($K70:K70)-1)*2)</f>
        <v>-37.04846666666667</v>
      </c>
      <c r="L70">
        <f ca="1">OFFSET($BH$4, INT(ROWS($K$63:$K70)/3), MOD(ROWS($K$63:$K70), 3)-1 + (COLUMNS($K70:L70)-1)*2)</f>
        <v>175.95343333333332</v>
      </c>
      <c r="M70">
        <f ca="1">OFFSET($BH$4, INT(ROWS($K$63:$K70)/3), MOD(ROWS($K$63:$K70), 3)-1 + (COLUMNS($K70:M70)-1)*2)</f>
        <v>0</v>
      </c>
      <c r="N70">
        <f ca="1">OFFSET($BH$4, INT(ROWS($K$63:$K70)/3), MOD(ROWS($K$63:$K70), 3)-1 + (COLUMNS($K70:N70)-1)*2)</f>
        <v>0</v>
      </c>
      <c r="O70">
        <f ca="1">OFFSET($BH$4, INT(ROWS($K$63:$K70)/3), MOD(ROWS($K$63:$K70), 3)-1 + (COLUMNS($K70:O70)-1)*2)</f>
        <v>0</v>
      </c>
      <c r="P70">
        <f ca="1">OFFSET($BH$4, INT(ROWS($K$63:$K70)/3), MOD(ROWS($K$63:$K70), 3)-1 + (COLUMNS($K70:P70)-1)*2)</f>
        <v>0</v>
      </c>
      <c r="Q70">
        <f ca="1">OFFSET($BH$4, INT(ROWS($K$63:$K70)/3), MOD(ROWS($K$63:$K70), 3)-1 + (COLUMNS($K70:Q70)-1)*2)</f>
        <v>0</v>
      </c>
      <c r="R70">
        <f ca="1">OFFSET($BH$4, INT(ROWS($K$63:$K70)/3), MOD(ROWS($K$63:$K70), 3)-1 + (COLUMNS($K70:R70)-1)*2)</f>
        <v>0</v>
      </c>
    </row>
    <row r="71" spans="1:18" hidden="1"/>
    <row r="72" spans="1:18" hidden="1">
      <c r="A72" s="22" t="str">
        <f ca="1">OFFSET($AA$4,INT(ROWS($B$63:$B72)/3),1-COLUMNS(($A$4:$AA$4)))</f>
        <v>Channel Is</v>
      </c>
      <c r="B72">
        <f ca="1">OFFSET($AN$4, INT(ROWS($B$63:$B72)/3), MOD(ROWS($B$63:$B72), 3)-1 + (COLUMNS($B72:B72)-1)*2)</f>
        <v>0</v>
      </c>
      <c r="C72">
        <f ca="1">OFFSET($AN$4, INT(ROWS($B$63:$B72)/3), MOD(ROWS($B$63:$B72), 3)-1 + (COLUMNS($B72:C72)-1)*2)</f>
        <v>0</v>
      </c>
      <c r="D72">
        <f ca="1">OFFSET($AN$4, INT(ROWS($B$63:$B72)/3), MOD(ROWS($B$63:$B72), 3)-1 + (COLUMNS($B72:D72)-1)*2)</f>
        <v>-36.421733333333336</v>
      </c>
      <c r="E72">
        <f ca="1">OFFSET($AN$4, INT(ROWS($B$63:$B72)/3), MOD(ROWS($B$63:$B72), 3)-1 + (COLUMNS($B72:E72)-1)*2)</f>
        <v>175.33133333333333</v>
      </c>
      <c r="F72">
        <f ca="1">OFFSET($AN$4, INT(ROWS($B$63:$B72)/3), MOD(ROWS($B$63:$B72), 3)-1 + (COLUMNS($B72:F72)-1)*2)</f>
        <v>0</v>
      </c>
      <c r="G72">
        <f ca="1">OFFSET($AN$4, INT(ROWS($B$63:$B72)/3), MOD(ROWS($B$63:$B72), 3)-1 + (COLUMNS($B72:G72)-1)*2)</f>
        <v>0</v>
      </c>
      <c r="H72">
        <f ca="1">OFFSET($AN$4, INT(ROWS($B$63:$B72)/3), MOD(ROWS($B$63:$B72), 3)-1 + (COLUMNS($B72:H72)-1)*2)</f>
        <v>0</v>
      </c>
      <c r="I72">
        <f ca="1">OFFSET($AN$4, INT(ROWS($B$63:$B72)/3), MOD(ROWS($B$63:$B72), 3)-1 + (COLUMNS($B72:I72)-1)*2)</f>
        <v>0</v>
      </c>
      <c r="K72">
        <f ca="1">OFFSET($BH$4, INT(ROWS($K$63:$K72)/3), MOD(ROWS($K$63:$K72), 3)-1 + (COLUMNS($K72:K72)-1)*2)</f>
        <v>0</v>
      </c>
      <c r="L72">
        <f ca="1">OFFSET($BH$4, INT(ROWS($K$63:$K72)/3), MOD(ROWS($K$63:$K72), 3)-1 + (COLUMNS($K72:L72)-1)*2)</f>
        <v>0</v>
      </c>
      <c r="M72">
        <f ca="1">OFFSET($BH$4, INT(ROWS($K$63:$K72)/3), MOD(ROWS($K$63:$K72), 3)-1 + (COLUMNS($K72:M72)-1)*2)</f>
        <v>0</v>
      </c>
      <c r="N72">
        <f ca="1">OFFSET($BH$4, INT(ROWS($K$63:$K72)/3), MOD(ROWS($K$63:$K72), 3)-1 + (COLUMNS($K72:N72)-1)*2)</f>
        <v>0</v>
      </c>
      <c r="O72">
        <f ca="1">OFFSET($BH$4, INT(ROWS($K$63:$K72)/3), MOD(ROWS($K$63:$K72), 3)-1 + (COLUMNS($K72:O72)-1)*2)</f>
        <v>-36.421733333333336</v>
      </c>
      <c r="P72">
        <f ca="1">OFFSET($BH$4, INT(ROWS($K$63:$K72)/3), MOD(ROWS($K$63:$K72), 3)-1 + (COLUMNS($K72:P72)-1)*2)</f>
        <v>175.33133333333333</v>
      </c>
      <c r="Q72">
        <f ca="1">OFFSET($BH$4, INT(ROWS($K$63:$K72)/3), MOD(ROWS($K$63:$K72), 3)-1 + (COLUMNS($K72:Q72)-1)*2)</f>
        <v>0</v>
      </c>
      <c r="R72">
        <f ca="1">OFFSET($BH$4, INT(ROWS($K$63:$K72)/3), MOD(ROWS($K$63:$K72), 3)-1 + (COLUMNS($K72:R72)-1)*2)</f>
        <v>0</v>
      </c>
    </row>
    <row r="73" spans="1:18" hidden="1">
      <c r="B73">
        <f ca="1">OFFSET($AN$4, INT(ROWS($B$63:$B73)/3), MOD(ROWS($B$63:$B73), 3)-1 + (COLUMNS($B73:B73)-1)*2)</f>
        <v>0</v>
      </c>
      <c r="C73">
        <f ca="1">OFFSET($AN$4, INT(ROWS($B$63:$B73)/3), MOD(ROWS($B$63:$B73), 3)-1 + (COLUMNS($B73:C73)-1)*2)</f>
        <v>0</v>
      </c>
      <c r="D73">
        <f ca="1">OFFSET($AN$4, INT(ROWS($B$63:$B73)/3), MOD(ROWS($B$63:$B73), 3)-1 + (COLUMNS($B73:D73)-1)*2)</f>
        <v>-36.149339033489611</v>
      </c>
      <c r="E73">
        <f ca="1">OFFSET($AN$4, INT(ROWS($B$63:$B73)/3), MOD(ROWS($B$63:$B73), 3)-1 + (COLUMNS($B73:E73)-1)*2)</f>
        <v>174.66695561968788</v>
      </c>
      <c r="F73">
        <f ca="1">OFFSET($AN$4, INT(ROWS($B$63:$B73)/3), MOD(ROWS($B$63:$B73), 3)-1 + (COLUMNS($B73:F73)-1)*2)</f>
        <v>0</v>
      </c>
      <c r="G73">
        <f ca="1">OFFSET($AN$4, INT(ROWS($B$63:$B73)/3), MOD(ROWS($B$63:$B73), 3)-1 + (COLUMNS($B73:G73)-1)*2)</f>
        <v>0</v>
      </c>
      <c r="H73">
        <f ca="1">OFFSET($AN$4, INT(ROWS($B$63:$B73)/3), MOD(ROWS($B$63:$B73), 3)-1 + (COLUMNS($B73:H73)-1)*2)</f>
        <v>0</v>
      </c>
      <c r="I73">
        <f ca="1">OFFSET($AN$4, INT(ROWS($B$63:$B73)/3), MOD(ROWS($B$63:$B73), 3)-1 + (COLUMNS($B73:I73)-1)*2)</f>
        <v>0</v>
      </c>
      <c r="K73">
        <f ca="1">OFFSET($BH$4, INT(ROWS($K$63:$K73)/3), MOD(ROWS($K$63:$K73), 3)-1 + (COLUMNS($K73:K73)-1)*2)</f>
        <v>0</v>
      </c>
      <c r="L73">
        <f ca="1">OFFSET($BH$4, INT(ROWS($K$63:$K73)/3), MOD(ROWS($K$63:$K73), 3)-1 + (COLUMNS($K73:L73)-1)*2)</f>
        <v>0</v>
      </c>
      <c r="M73">
        <f ca="1">OFFSET($BH$4, INT(ROWS($K$63:$K73)/3), MOD(ROWS($K$63:$K73), 3)-1 + (COLUMNS($K73:M73)-1)*2)</f>
        <v>0</v>
      </c>
      <c r="N73">
        <f ca="1">OFFSET($BH$4, INT(ROWS($K$63:$K73)/3), MOD(ROWS($K$63:$K73), 3)-1 + (COLUMNS($K73:N73)-1)*2)</f>
        <v>0</v>
      </c>
      <c r="O73">
        <f ca="1">OFFSET($BH$4, INT(ROWS($K$63:$K73)/3), MOD(ROWS($K$63:$K73), 3)-1 + (COLUMNS($K73:O73)-1)*2)</f>
        <v>-36.088806966857668</v>
      </c>
      <c r="P73">
        <f ca="1">OFFSET($BH$4, INT(ROWS($K$63:$K73)/3), MOD(ROWS($K$63:$K73), 3)-1 + (COLUMNS($K73:P73)-1)*2)</f>
        <v>174.51931612776667</v>
      </c>
      <c r="Q73">
        <f ca="1">OFFSET($BH$4, INT(ROWS($K$63:$K73)/3), MOD(ROWS($K$63:$K73), 3)-1 + (COLUMNS($K73:Q73)-1)*2)</f>
        <v>0</v>
      </c>
      <c r="R73">
        <f ca="1">OFFSET($BH$4, INT(ROWS($K$63:$K73)/3), MOD(ROWS($K$63:$K73), 3)-1 + (COLUMNS($K73:R73)-1)*2)</f>
        <v>0</v>
      </c>
    </row>
    <row r="74" spans="1:18" hidden="1"/>
    <row r="75" spans="1:18" hidden="1">
      <c r="A75" s="22" t="str">
        <f ca="1">OFFSET($AA$4,INT(ROWS($B$63:$B75)/3),1-COLUMNS(($A$4:$AA$4)))</f>
        <v>Tiritiri</v>
      </c>
      <c r="B75">
        <f ca="1">OFFSET($AN$4, INT(ROWS($B$63:$B75)/3), MOD(ROWS($B$63:$B75), 3)-1 + (COLUMNS($B75:B75)-1)*2)</f>
        <v>-36.605766666666668</v>
      </c>
      <c r="C75">
        <f ca="1">OFFSET($AN$4, INT(ROWS($B$63:$B75)/3), MOD(ROWS($B$63:$B75), 3)-1 + (COLUMNS($B75:C75)-1)*2)</f>
        <v>174.89744999999999</v>
      </c>
      <c r="D75">
        <f ca="1">OFFSET($AN$4, INT(ROWS($B$63:$B75)/3), MOD(ROWS($B$63:$B75), 3)-1 + (COLUMNS($B75:D75)-1)*2)</f>
        <v>0</v>
      </c>
      <c r="E75">
        <f ca="1">OFFSET($AN$4, INT(ROWS($B$63:$B75)/3), MOD(ROWS($B$63:$B75), 3)-1 + (COLUMNS($B75:E75)-1)*2)</f>
        <v>0</v>
      </c>
      <c r="F75">
        <f ca="1">OFFSET($AN$4, INT(ROWS($B$63:$B75)/3), MOD(ROWS($B$63:$B75), 3)-1 + (COLUMNS($B75:F75)-1)*2)</f>
        <v>0</v>
      </c>
      <c r="G75">
        <f ca="1">OFFSET($AN$4, INT(ROWS($B$63:$B75)/3), MOD(ROWS($B$63:$B75), 3)-1 + (COLUMNS($B75:G75)-1)*2)</f>
        <v>0</v>
      </c>
      <c r="H75">
        <f ca="1">OFFSET($AN$4, INT(ROWS($B$63:$B75)/3), MOD(ROWS($B$63:$B75), 3)-1 + (COLUMNS($B75:H75)-1)*2)</f>
        <v>0</v>
      </c>
      <c r="I75">
        <f ca="1">OFFSET($AN$4, INT(ROWS($B$63:$B75)/3), MOD(ROWS($B$63:$B75), 3)-1 + (COLUMNS($B75:I75)-1)*2)</f>
        <v>0</v>
      </c>
      <c r="K75">
        <f ca="1">OFFSET($BH$4, INT(ROWS($K$63:$K75)/3), MOD(ROWS($K$63:$K75), 3)-1 + (COLUMNS($K75:K75)-1)*2)</f>
        <v>0</v>
      </c>
      <c r="L75">
        <f ca="1">OFFSET($BH$4, INT(ROWS($K$63:$K75)/3), MOD(ROWS($K$63:$K75), 3)-1 + (COLUMNS($K75:L75)-1)*2)</f>
        <v>0</v>
      </c>
      <c r="M75">
        <f ca="1">OFFSET($BH$4, INT(ROWS($K$63:$K75)/3), MOD(ROWS($K$63:$K75), 3)-1 + (COLUMNS($K75:M75)-1)*2)</f>
        <v>-36.605766666666668</v>
      </c>
      <c r="N75">
        <f ca="1">OFFSET($BH$4, INT(ROWS($K$63:$K75)/3), MOD(ROWS($K$63:$K75), 3)-1 + (COLUMNS($K75:N75)-1)*2)</f>
        <v>174.89744999999999</v>
      </c>
      <c r="O75">
        <f ca="1">OFFSET($BH$4, INT(ROWS($K$63:$K75)/3), MOD(ROWS($K$63:$K75), 3)-1 + (COLUMNS($K75:O75)-1)*2)</f>
        <v>0</v>
      </c>
      <c r="P75">
        <f ca="1">OFFSET($BH$4, INT(ROWS($K$63:$K75)/3), MOD(ROWS($K$63:$K75), 3)-1 + (COLUMNS($K75:P75)-1)*2)</f>
        <v>0</v>
      </c>
      <c r="Q75">
        <f ca="1">OFFSET($BH$4, INT(ROWS($K$63:$K75)/3), MOD(ROWS($K$63:$K75), 3)-1 + (COLUMNS($K75:Q75)-1)*2)</f>
        <v>0</v>
      </c>
      <c r="R75">
        <f ca="1">OFFSET($BH$4, INT(ROWS($K$63:$K75)/3), MOD(ROWS($K$63:$K75), 3)-1 + (COLUMNS($K75:R75)-1)*2)</f>
        <v>0</v>
      </c>
    </row>
    <row r="76" spans="1:18" hidden="1">
      <c r="B76">
        <f ca="1">OFFSET($AN$4, INT(ROWS($B$63:$B76)/3), MOD(ROWS($B$63:$B76), 3)-1 + (COLUMNS($B76:B76)-1)*2)</f>
        <v>-36.451255244193653</v>
      </c>
      <c r="C76">
        <f ca="1">OFFSET($AN$4, INT(ROWS($B$63:$B76)/3), MOD(ROWS($B$63:$B76), 3)-1 + (COLUMNS($B76:C76)-1)*2)</f>
        <v>174.57711639718397</v>
      </c>
      <c r="D76">
        <f ca="1">OFFSET($AN$4, INT(ROWS($B$63:$B76)/3), MOD(ROWS($B$63:$B76), 3)-1 + (COLUMNS($B76:D76)-1)*2)</f>
        <v>0</v>
      </c>
      <c r="E76">
        <f ca="1">OFFSET($AN$4, INT(ROWS($B$63:$B76)/3), MOD(ROWS($B$63:$B76), 3)-1 + (COLUMNS($B76:E76)-1)*2)</f>
        <v>0</v>
      </c>
      <c r="F76">
        <f ca="1">OFFSET($AN$4, INT(ROWS($B$63:$B76)/3), MOD(ROWS($B$63:$B76), 3)-1 + (COLUMNS($B76:F76)-1)*2)</f>
        <v>0</v>
      </c>
      <c r="G76">
        <f ca="1">OFFSET($AN$4, INT(ROWS($B$63:$B76)/3), MOD(ROWS($B$63:$B76), 3)-1 + (COLUMNS($B76:G76)-1)*2)</f>
        <v>0</v>
      </c>
      <c r="H76">
        <f ca="1">OFFSET($AN$4, INT(ROWS($B$63:$B76)/3), MOD(ROWS($B$63:$B76), 3)-1 + (COLUMNS($B76:H76)-1)*2)</f>
        <v>0</v>
      </c>
      <c r="I76">
        <f ca="1">OFFSET($AN$4, INT(ROWS($B$63:$B76)/3), MOD(ROWS($B$63:$B76), 3)-1 + (COLUMNS($B76:I76)-1)*2)</f>
        <v>0</v>
      </c>
      <c r="K76">
        <f ca="1">OFFSET($BH$4, INT(ROWS($K$63:$K76)/3), MOD(ROWS($K$63:$K76), 3)-1 + (COLUMNS($K76:K76)-1)*2)</f>
        <v>0</v>
      </c>
      <c r="L76">
        <f ca="1">OFFSET($BH$4, INT(ROWS($K$63:$K76)/3), MOD(ROWS($K$63:$K76), 3)-1 + (COLUMNS($K76:L76)-1)*2)</f>
        <v>0</v>
      </c>
      <c r="M76">
        <f ca="1">OFFSET($BH$4, INT(ROWS($K$63:$K76)/3), MOD(ROWS($K$63:$K76), 3)-1 + (COLUMNS($K76:M76)-1)*2)</f>
        <v>-36.365415565041978</v>
      </c>
      <c r="N76">
        <f ca="1">OFFSET($BH$4, INT(ROWS($K$63:$K76)/3), MOD(ROWS($K$63:$K76), 3)-1 + (COLUMNS($K76:N76)-1)*2)</f>
        <v>174.39915328450843</v>
      </c>
      <c r="O76">
        <f ca="1">OFFSET($BH$4, INT(ROWS($K$63:$K76)/3), MOD(ROWS($K$63:$K76), 3)-1 + (COLUMNS($K76:O76)-1)*2)</f>
        <v>0</v>
      </c>
      <c r="P76">
        <f ca="1">OFFSET($BH$4, INT(ROWS($K$63:$K76)/3), MOD(ROWS($K$63:$K76), 3)-1 + (COLUMNS($K76:P76)-1)*2)</f>
        <v>0</v>
      </c>
      <c r="Q76">
        <f ca="1">OFFSET($BH$4, INT(ROWS($K$63:$K76)/3), MOD(ROWS($K$63:$K76), 3)-1 + (COLUMNS($K76:Q76)-1)*2)</f>
        <v>0</v>
      </c>
      <c r="R76">
        <f ca="1">OFFSET($BH$4, INT(ROWS($K$63:$K76)/3), MOD(ROWS($K$63:$K76), 3)-1 + (COLUMNS($K76:R76)-1)*2)</f>
        <v>0</v>
      </c>
    </row>
    <row r="77" spans="1:18" hidden="1"/>
    <row r="78" spans="1:18" hidden="1">
      <c r="A78" s="22" t="str">
        <f ca="1">OFFSET($AA$4,INT(ROWS($B$63:$B78)/3),1-COLUMNS(($A$4:$AA$4)))</f>
        <v>Bean Rk</v>
      </c>
      <c r="B78">
        <f ca="1">OFFSET($AN$4, INT(ROWS($B$63:$B78)/3), MOD(ROWS($B$63:$B78), 3)-1 + (COLUMNS($B78:B78)-1)*2)</f>
        <v>0</v>
      </c>
      <c r="C78">
        <f ca="1">OFFSET($AN$4, INT(ROWS($B$63:$B78)/3), MOD(ROWS($B$63:$B78), 3)-1 + (COLUMNS($B78:C78)-1)*2)</f>
        <v>0</v>
      </c>
      <c r="D78">
        <f ca="1">OFFSET($AN$4, INT(ROWS($B$63:$B78)/3), MOD(ROWS($B$63:$B78), 3)-1 + (COLUMNS($B78:D78)-1)*2)</f>
        <v>-36.833300000000001</v>
      </c>
      <c r="E78">
        <f ca="1">OFFSET($AN$4, INT(ROWS($B$63:$B78)/3), MOD(ROWS($B$63:$B78), 3)-1 + (COLUMNS($B78:E78)-1)*2)</f>
        <v>174.83118333333334</v>
      </c>
      <c r="F78">
        <f ca="1">OFFSET($AN$4, INT(ROWS($B$63:$B78)/3), MOD(ROWS($B$63:$B78), 3)-1 + (COLUMNS($B78:F78)-1)*2)</f>
        <v>0</v>
      </c>
      <c r="G78">
        <f ca="1">OFFSET($AN$4, INT(ROWS($B$63:$B78)/3), MOD(ROWS($B$63:$B78), 3)-1 + (COLUMNS($B78:G78)-1)*2)</f>
        <v>0</v>
      </c>
      <c r="H78">
        <f ca="1">OFFSET($AN$4, INT(ROWS($B$63:$B78)/3), MOD(ROWS($B$63:$B78), 3)-1 + (COLUMNS($B78:H78)-1)*2)</f>
        <v>0</v>
      </c>
      <c r="I78">
        <f ca="1">OFFSET($AN$4, INT(ROWS($B$63:$B78)/3), MOD(ROWS($B$63:$B78), 3)-1 + (COLUMNS($B78:I78)-1)*2)</f>
        <v>0</v>
      </c>
      <c r="K78">
        <f ca="1">OFFSET($BH$4, INT(ROWS($K$63:$K78)/3), MOD(ROWS($K$63:$K78), 3)-1 + (COLUMNS($K78:K78)-1)*2)</f>
        <v>0</v>
      </c>
      <c r="L78">
        <f ca="1">OFFSET($BH$4, INT(ROWS($K$63:$K78)/3), MOD(ROWS($K$63:$K78), 3)-1 + (COLUMNS($K78:L78)-1)*2)</f>
        <v>0</v>
      </c>
      <c r="M78">
        <f ca="1">OFFSET($BH$4, INT(ROWS($K$63:$K78)/3), MOD(ROWS($K$63:$K78), 3)-1 + (COLUMNS($K78:M78)-1)*2)</f>
        <v>-36.833300000000001</v>
      </c>
      <c r="N78">
        <f ca="1">OFFSET($BH$4, INT(ROWS($K$63:$K78)/3), MOD(ROWS($K$63:$K78), 3)-1 + (COLUMNS($K78:N78)-1)*2)</f>
        <v>174.83118333333334</v>
      </c>
      <c r="O78">
        <f ca="1">OFFSET($BH$4, INT(ROWS($K$63:$K78)/3), MOD(ROWS($K$63:$K78), 3)-1 + (COLUMNS($K78:O78)-1)*2)</f>
        <v>0</v>
      </c>
      <c r="P78">
        <f ca="1">OFFSET($BH$4, INT(ROWS($K$63:$K78)/3), MOD(ROWS($K$63:$K78), 3)-1 + (COLUMNS($K78:P78)-1)*2)</f>
        <v>0</v>
      </c>
      <c r="Q78">
        <f ca="1">OFFSET($BH$4, INT(ROWS($K$63:$K78)/3), MOD(ROWS($K$63:$K78), 3)-1 + (COLUMNS($K78:Q78)-1)*2)</f>
        <v>0</v>
      </c>
      <c r="R78">
        <f ca="1">OFFSET($BH$4, INT(ROWS($K$63:$K78)/3), MOD(ROWS($K$63:$K78), 3)-1 + (COLUMNS($K78:R78)-1)*2)</f>
        <v>0</v>
      </c>
    </row>
    <row r="79" spans="1:18" hidden="1">
      <c r="B79">
        <f ca="1">OFFSET($AN$4, INT(ROWS($B$63:$B79)/3), MOD(ROWS($B$63:$B79), 3)-1 + (COLUMNS($B79:B79)-1)*2)</f>
        <v>0</v>
      </c>
      <c r="C79">
        <f ca="1">OFFSET($AN$4, INT(ROWS($B$63:$B79)/3), MOD(ROWS($B$63:$B79), 3)-1 + (COLUMNS($B79:C79)-1)*2)</f>
        <v>0</v>
      </c>
      <c r="D79">
        <f ca="1">OFFSET($AN$4, INT(ROWS($B$63:$B79)/3), MOD(ROWS($B$63:$B79), 3)-1 + (COLUMNS($B79:D79)-1)*2)</f>
        <v>-36.676809479071373</v>
      </c>
      <c r="E79">
        <f ca="1">OFFSET($AN$4, INT(ROWS($B$63:$B79)/3), MOD(ROWS($B$63:$B79), 3)-1 + (COLUMNS($B79:E79)-1)*2)</f>
        <v>174.46346458804973</v>
      </c>
      <c r="F79">
        <f ca="1">OFFSET($AN$4, INT(ROWS($B$63:$B79)/3), MOD(ROWS($B$63:$B79), 3)-1 + (COLUMNS($B79:F79)-1)*2)</f>
        <v>0</v>
      </c>
      <c r="G79">
        <f ca="1">OFFSET($AN$4, INT(ROWS($B$63:$B79)/3), MOD(ROWS($B$63:$B79), 3)-1 + (COLUMNS($B79:G79)-1)*2)</f>
        <v>0</v>
      </c>
      <c r="H79">
        <f ca="1">OFFSET($AN$4, INT(ROWS($B$63:$B79)/3), MOD(ROWS($B$63:$B79), 3)-1 + (COLUMNS($B79:H79)-1)*2)</f>
        <v>0</v>
      </c>
      <c r="I79">
        <f ca="1">OFFSET($AN$4, INT(ROWS($B$63:$B79)/3), MOD(ROWS($B$63:$B79), 3)-1 + (COLUMNS($B79:I79)-1)*2)</f>
        <v>0</v>
      </c>
      <c r="K79">
        <f ca="1">OFFSET($BH$4, INT(ROWS($K$63:$K79)/3), MOD(ROWS($K$63:$K79), 3)-1 + (COLUMNS($K79:K79)-1)*2)</f>
        <v>0</v>
      </c>
      <c r="L79">
        <f ca="1">OFFSET($BH$4, INT(ROWS($K$63:$K79)/3), MOD(ROWS($K$63:$K79), 3)-1 + (COLUMNS($K79:L79)-1)*2)</f>
        <v>0</v>
      </c>
      <c r="M79">
        <f ca="1">OFFSET($BH$4, INT(ROWS($K$63:$K79)/3), MOD(ROWS($K$63:$K79), 3)-1 + (COLUMNS($K79:M79)-1)*2)</f>
        <v>-36.629862322792782</v>
      </c>
      <c r="N79">
        <f ca="1">OFFSET($BH$4, INT(ROWS($K$63:$K79)/3), MOD(ROWS($K$63:$K79), 3)-1 + (COLUMNS($K79:N79)-1)*2)</f>
        <v>174.35314896446465</v>
      </c>
      <c r="O79">
        <f ca="1">OFFSET($BH$4, INT(ROWS($K$63:$K79)/3), MOD(ROWS($K$63:$K79), 3)-1 + (COLUMNS($K79:O79)-1)*2)</f>
        <v>0</v>
      </c>
      <c r="P79">
        <f ca="1">OFFSET($BH$4, INT(ROWS($K$63:$K79)/3), MOD(ROWS($K$63:$K79), 3)-1 + (COLUMNS($K79:P79)-1)*2)</f>
        <v>0</v>
      </c>
      <c r="Q79">
        <f ca="1">OFFSET($BH$4, INT(ROWS($K$63:$K79)/3), MOD(ROWS($K$63:$K79), 3)-1 + (COLUMNS($K79:Q79)-1)*2)</f>
        <v>0</v>
      </c>
      <c r="R79">
        <f ca="1">OFFSET($BH$4, INT(ROWS($K$63:$K79)/3), MOD(ROWS($K$63:$K79), 3)-1 + (COLUMNS($K79:R79)-1)*2)</f>
        <v>0</v>
      </c>
    </row>
    <row r="80" spans="1:18" hidden="1"/>
    <row r="81" spans="1:18" hidden="1">
      <c r="A81" s="22" t="str">
        <f ca="1">OFFSET($AA$4,INT(ROWS($B$63:$B81)/3),1-COLUMNS(($A$4:$AA$4)))</f>
        <v>Tamaki St</v>
      </c>
      <c r="B81">
        <f ca="1">OFFSET($AN$4, INT(ROWS($B$63:$B81)/3), MOD(ROWS($B$63:$B81), 3)-1 + (COLUMNS($B81:B81)-1)*2)</f>
        <v>0</v>
      </c>
      <c r="C81">
        <f ca="1">OFFSET($AN$4, INT(ROWS($B$63:$B81)/3), MOD(ROWS($B$63:$B81), 3)-1 + (COLUMNS($B81:C81)-1)*2)</f>
        <v>0</v>
      </c>
      <c r="D81">
        <f ca="1">OFFSET($AN$4, INT(ROWS($B$63:$B81)/3), MOD(ROWS($B$63:$B81), 3)-1 + (COLUMNS($B81:D81)-1)*2)</f>
        <v>-36.856900000000003</v>
      </c>
      <c r="E81">
        <f ca="1">OFFSET($AN$4, INT(ROWS($B$63:$B81)/3), MOD(ROWS($B$63:$B81), 3)-1 + (COLUMNS($B81:E81)-1)*2)</f>
        <v>175.13091666666668</v>
      </c>
      <c r="F81">
        <f ca="1">OFFSET($AN$4, INT(ROWS($B$63:$B81)/3), MOD(ROWS($B$63:$B81), 3)-1 + (COLUMNS($B81:F81)-1)*2)</f>
        <v>0</v>
      </c>
      <c r="G81">
        <f ca="1">OFFSET($AN$4, INT(ROWS($B$63:$B81)/3), MOD(ROWS($B$63:$B81), 3)-1 + (COLUMNS($B81:G81)-1)*2)</f>
        <v>0</v>
      </c>
      <c r="H81">
        <f ca="1">OFFSET($AN$4, INT(ROWS($B$63:$B81)/3), MOD(ROWS($B$63:$B81), 3)-1 + (COLUMNS($B81:H81)-1)*2)</f>
        <v>0</v>
      </c>
      <c r="I81">
        <f ca="1">OFFSET($AN$4, INT(ROWS($B$63:$B81)/3), MOD(ROWS($B$63:$B81), 3)-1 + (COLUMNS($B81:I81)-1)*2)</f>
        <v>0</v>
      </c>
      <c r="K81">
        <f ca="1">OFFSET($BH$4, INT(ROWS($K$63:$K81)/3), MOD(ROWS($K$63:$K81), 3)-1 + (COLUMNS($K81:K81)-1)*2)</f>
        <v>0</v>
      </c>
      <c r="L81">
        <f ca="1">OFFSET($BH$4, INT(ROWS($K$63:$K81)/3), MOD(ROWS($K$63:$K81), 3)-1 + (COLUMNS($K81:L81)-1)*2)</f>
        <v>0</v>
      </c>
      <c r="M81">
        <f ca="1">OFFSET($BH$4, INT(ROWS($K$63:$K81)/3), MOD(ROWS($K$63:$K81), 3)-1 + (COLUMNS($K81:M81)-1)*2)</f>
        <v>0</v>
      </c>
      <c r="N81">
        <f ca="1">OFFSET($BH$4, INT(ROWS($K$63:$K81)/3), MOD(ROWS($K$63:$K81), 3)-1 + (COLUMNS($K81:N81)-1)*2)</f>
        <v>0</v>
      </c>
      <c r="O81">
        <f ca="1">OFFSET($BH$4, INT(ROWS($K$63:$K81)/3), MOD(ROWS($K$63:$K81), 3)-1 + (COLUMNS($K81:O81)-1)*2)</f>
        <v>-36.856900000000003</v>
      </c>
      <c r="P81">
        <f ca="1">OFFSET($BH$4, INT(ROWS($K$63:$K81)/3), MOD(ROWS($K$63:$K81), 3)-1 + (COLUMNS($K81:P81)-1)*2)</f>
        <v>175.13091666666668</v>
      </c>
      <c r="Q81">
        <f ca="1">OFFSET($BH$4, INT(ROWS($K$63:$K81)/3), MOD(ROWS($K$63:$K81), 3)-1 + (COLUMNS($K81:Q81)-1)*2)</f>
        <v>0</v>
      </c>
      <c r="R81">
        <f ca="1">OFFSET($BH$4, INT(ROWS($K$63:$K81)/3), MOD(ROWS($K$63:$K81), 3)-1 + (COLUMNS($K81:R81)-1)*2)</f>
        <v>0</v>
      </c>
    </row>
    <row r="82" spans="1:18" hidden="1">
      <c r="B82">
        <f ca="1">OFFSET($AN$4, INT(ROWS($B$63:$B82)/3), MOD(ROWS($B$63:$B82), 3)-1 + (COLUMNS($B82:B82)-1)*2)</f>
        <v>0</v>
      </c>
      <c r="C82">
        <f ca="1">OFFSET($AN$4, INT(ROWS($B$63:$B82)/3), MOD(ROWS($B$63:$B82), 3)-1 + (COLUMNS($B82:C82)-1)*2)</f>
        <v>0</v>
      </c>
      <c r="D82">
        <f ca="1">OFFSET($AN$4, INT(ROWS($B$63:$B82)/3), MOD(ROWS($B$63:$B82), 3)-1 + (COLUMNS($B82:D82)-1)*2)</f>
        <v>-36.486415535755206</v>
      </c>
      <c r="E82">
        <f ca="1">OFFSET($AN$4, INT(ROWS($B$63:$B82)/3), MOD(ROWS($B$63:$B82), 3)-1 + (COLUMNS($B82:E82)-1)*2)</f>
        <v>174.65143836529239</v>
      </c>
      <c r="F82">
        <f ca="1">OFFSET($AN$4, INT(ROWS($B$63:$B82)/3), MOD(ROWS($B$63:$B82), 3)-1 + (COLUMNS($B82:F82)-1)*2)</f>
        <v>0</v>
      </c>
      <c r="G82">
        <f ca="1">OFFSET($AN$4, INT(ROWS($B$63:$B82)/3), MOD(ROWS($B$63:$B82), 3)-1 + (COLUMNS($B82:G82)-1)*2)</f>
        <v>0</v>
      </c>
      <c r="H82">
        <f ca="1">OFFSET($AN$4, INT(ROWS($B$63:$B82)/3), MOD(ROWS($B$63:$B82), 3)-1 + (COLUMNS($B82:H82)-1)*2)</f>
        <v>0</v>
      </c>
      <c r="I82">
        <f ca="1">OFFSET($AN$4, INT(ROWS($B$63:$B82)/3), MOD(ROWS($B$63:$B82), 3)-1 + (COLUMNS($B82:I82)-1)*2)</f>
        <v>0</v>
      </c>
      <c r="K82">
        <f ca="1">OFFSET($BH$4, INT(ROWS($K$63:$K82)/3), MOD(ROWS($K$63:$K82), 3)-1 + (COLUMNS($K82:K82)-1)*2)</f>
        <v>0</v>
      </c>
      <c r="L82">
        <f ca="1">OFFSET($BH$4, INT(ROWS($K$63:$K82)/3), MOD(ROWS($K$63:$K82), 3)-1 + (COLUMNS($K82:L82)-1)*2)</f>
        <v>0</v>
      </c>
      <c r="M82">
        <f ca="1">OFFSET($BH$4, INT(ROWS($K$63:$K82)/3), MOD(ROWS($K$63:$K82), 3)-1 + (COLUMNS($K82:M82)-1)*2)</f>
        <v>0</v>
      </c>
      <c r="N82">
        <f ca="1">OFFSET($BH$4, INT(ROWS($K$63:$K82)/3), MOD(ROWS($K$63:$K82), 3)-1 + (COLUMNS($K82:N82)-1)*2)</f>
        <v>0</v>
      </c>
      <c r="O82">
        <f ca="1">OFFSET($BH$4, INT(ROWS($K$63:$K82)/3), MOD(ROWS($K$63:$K82), 3)-1 + (COLUMNS($K82:O82)-1)*2)</f>
        <v>-36.324328582648107</v>
      </c>
      <c r="P82">
        <f ca="1">OFFSET($BH$4, INT(ROWS($K$63:$K82)/3), MOD(ROWS($K$63:$K82), 3)-1 + (COLUMNS($K82:P82)-1)*2)</f>
        <v>174.44166660844112</v>
      </c>
      <c r="Q82">
        <f ca="1">OFFSET($BH$4, INT(ROWS($K$63:$K82)/3), MOD(ROWS($K$63:$K82), 3)-1 + (COLUMNS($K82:Q82)-1)*2)</f>
        <v>0</v>
      </c>
      <c r="R82">
        <f ca="1">OFFSET($BH$4, INT(ROWS($K$63:$K82)/3), MOD(ROWS($K$63:$K82), 3)-1 + (COLUMNS($K82:R82)-1)*2)</f>
        <v>0</v>
      </c>
    </row>
    <row r="83" spans="1:18" hidden="1"/>
    <row r="84" spans="1:18" hidden="1">
      <c r="A84" s="22" t="str">
        <f ca="1">OFFSET($AA$4,INT(ROWS($B$63:$B84)/3),1-COLUMNS(($A$4:$AA$4)))</f>
        <v>Kaipara Hd</v>
      </c>
      <c r="B84">
        <f ca="1">OFFSET($AN$4, INT(ROWS($B$63:$B84)/3), MOD(ROWS($B$63:$B84), 3)-1 + (COLUMNS($B84:B84)-1)*2)</f>
        <v>-36.428783333333335</v>
      </c>
      <c r="C84">
        <f ca="1">OFFSET($AN$4, INT(ROWS($B$63:$B84)/3), MOD(ROWS($B$63:$B84), 3)-1 + (COLUMNS($B84:C84)-1)*2)</f>
        <v>174.23578333333333</v>
      </c>
      <c r="D84">
        <f ca="1">OFFSET($AN$4, INT(ROWS($B$63:$B84)/3), MOD(ROWS($B$63:$B84), 3)-1 + (COLUMNS($B84:D84)-1)*2)</f>
        <v>0</v>
      </c>
      <c r="E84">
        <f ca="1">OFFSET($AN$4, INT(ROWS($B$63:$B84)/3), MOD(ROWS($B$63:$B84), 3)-1 + (COLUMNS($B84:E84)-1)*2)</f>
        <v>0</v>
      </c>
      <c r="F84">
        <f ca="1">OFFSET($AN$4, INT(ROWS($B$63:$B84)/3), MOD(ROWS($B$63:$B84), 3)-1 + (COLUMNS($B84:F84)-1)*2)</f>
        <v>0</v>
      </c>
      <c r="G84">
        <f ca="1">OFFSET($AN$4, INT(ROWS($B$63:$B84)/3), MOD(ROWS($B$63:$B84), 3)-1 + (COLUMNS($B84:G84)-1)*2)</f>
        <v>0</v>
      </c>
      <c r="H84">
        <f ca="1">OFFSET($AN$4, INT(ROWS($B$63:$B84)/3), MOD(ROWS($B$63:$B84), 3)-1 + (COLUMNS($B84:H84)-1)*2)</f>
        <v>0</v>
      </c>
      <c r="I84">
        <f ca="1">OFFSET($AN$4, INT(ROWS($B$63:$B84)/3), MOD(ROWS($B$63:$B84), 3)-1 + (COLUMNS($B84:I84)-1)*2)</f>
        <v>0</v>
      </c>
      <c r="K84">
        <f ca="1">OFFSET($BH$4, INT(ROWS($K$63:$K84)/3), MOD(ROWS($K$63:$K84), 3)-1 + (COLUMNS($K84:K84)-1)*2)</f>
        <v>-36.428783333333335</v>
      </c>
      <c r="L84">
        <f ca="1">OFFSET($BH$4, INT(ROWS($K$63:$K84)/3), MOD(ROWS($K$63:$K84), 3)-1 + (COLUMNS($K84:L84)-1)*2)</f>
        <v>174.23578333333333</v>
      </c>
      <c r="M84">
        <f ca="1">OFFSET($BH$4, INT(ROWS($K$63:$K84)/3), MOD(ROWS($K$63:$K84), 3)-1 + (COLUMNS($K84:M84)-1)*2)</f>
        <v>0</v>
      </c>
      <c r="N84">
        <f ca="1">OFFSET($BH$4, INT(ROWS($K$63:$K84)/3), MOD(ROWS($K$63:$K84), 3)-1 + (COLUMNS($K84:N84)-1)*2)</f>
        <v>0</v>
      </c>
      <c r="O84">
        <f ca="1">OFFSET($BH$4, INT(ROWS($K$63:$K84)/3), MOD(ROWS($K$63:$K84), 3)-1 + (COLUMNS($K84:O84)-1)*2)</f>
        <v>0</v>
      </c>
      <c r="P84">
        <f ca="1">OFFSET($BH$4, INT(ROWS($K$63:$K84)/3), MOD(ROWS($K$63:$K84), 3)-1 + (COLUMNS($K84:P84)-1)*2)</f>
        <v>0</v>
      </c>
      <c r="Q84">
        <f ca="1">OFFSET($BH$4, INT(ROWS($K$63:$K84)/3), MOD(ROWS($K$63:$K84), 3)-1 + (COLUMNS($K84:Q84)-1)*2)</f>
        <v>0</v>
      </c>
      <c r="R84">
        <f ca="1">OFFSET($BH$4, INT(ROWS($K$63:$K84)/3), MOD(ROWS($K$63:$K84), 3)-1 + (COLUMNS($K84:R84)-1)*2)</f>
        <v>0</v>
      </c>
    </row>
    <row r="85" spans="1:18" hidden="1">
      <c r="B85">
        <f ca="1">OFFSET($AN$4, INT(ROWS($B$63:$B85)/3), MOD(ROWS($B$63:$B85), 3)-1 + (COLUMNS($B85:B85)-1)*2)</f>
        <v>-36.428783333333335</v>
      </c>
      <c r="C85">
        <f ca="1">OFFSET($AN$4, INT(ROWS($B$63:$B85)/3), MOD(ROWS($B$63:$B85), 3)-1 + (COLUMNS($B85:C85)-1)*2)</f>
        <v>174.23578333333333</v>
      </c>
      <c r="D85">
        <f ca="1">OFFSET($AN$4, INT(ROWS($B$63:$B85)/3), MOD(ROWS($B$63:$B85), 3)-1 + (COLUMNS($B85:D85)-1)*2)</f>
        <v>0</v>
      </c>
      <c r="E85">
        <f ca="1">OFFSET($AN$4, INT(ROWS($B$63:$B85)/3), MOD(ROWS($B$63:$B85), 3)-1 + (COLUMNS($B85:E85)-1)*2)</f>
        <v>0</v>
      </c>
      <c r="F85">
        <f ca="1">OFFSET($AN$4, INT(ROWS($B$63:$B85)/3), MOD(ROWS($B$63:$B85), 3)-1 + (COLUMNS($B85:F85)-1)*2)</f>
        <v>0</v>
      </c>
      <c r="G85">
        <f ca="1">OFFSET($AN$4, INT(ROWS($B$63:$B85)/3), MOD(ROWS($B$63:$B85), 3)-1 + (COLUMNS($B85:G85)-1)*2)</f>
        <v>0</v>
      </c>
      <c r="H85">
        <f ca="1">OFFSET($AN$4, INT(ROWS($B$63:$B85)/3), MOD(ROWS($B$63:$B85), 3)-1 + (COLUMNS($B85:H85)-1)*2)</f>
        <v>0</v>
      </c>
      <c r="I85">
        <f ca="1">OFFSET($AN$4, INT(ROWS($B$63:$B85)/3), MOD(ROWS($B$63:$B85), 3)-1 + (COLUMNS($B85:I85)-1)*2)</f>
        <v>0</v>
      </c>
      <c r="K85">
        <f ca="1">OFFSET($BH$4, INT(ROWS($K$63:$K85)/3), MOD(ROWS($K$63:$K85), 3)-1 + (COLUMNS($K85:K85)-1)*2)</f>
        <v>-36.428783333333335</v>
      </c>
      <c r="L85">
        <f ca="1">OFFSET($BH$4, INT(ROWS($K$63:$K85)/3), MOD(ROWS($K$63:$K85), 3)-1 + (COLUMNS($K85:L85)-1)*2)</f>
        <v>174.23578333333333</v>
      </c>
      <c r="M85">
        <f ca="1">OFFSET($BH$4, INT(ROWS($K$63:$K85)/3), MOD(ROWS($K$63:$K85), 3)-1 + (COLUMNS($K85:M85)-1)*2)</f>
        <v>0</v>
      </c>
      <c r="N85">
        <f ca="1">OFFSET($BH$4, INT(ROWS($K$63:$K85)/3), MOD(ROWS($K$63:$K85), 3)-1 + (COLUMNS($K85:N85)-1)*2)</f>
        <v>0</v>
      </c>
      <c r="O85">
        <f ca="1">OFFSET($BH$4, INT(ROWS($K$63:$K85)/3), MOD(ROWS($K$63:$K85), 3)-1 + (COLUMNS($K85:O85)-1)*2)</f>
        <v>0</v>
      </c>
      <c r="P85">
        <f ca="1">OFFSET($BH$4, INT(ROWS($K$63:$K85)/3), MOD(ROWS($K$63:$K85), 3)-1 + (COLUMNS($K85:P85)-1)*2)</f>
        <v>0</v>
      </c>
      <c r="Q85">
        <f ca="1">OFFSET($BH$4, INT(ROWS($K$63:$K85)/3), MOD(ROWS($K$63:$K85), 3)-1 + (COLUMNS($K85:Q85)-1)*2)</f>
        <v>0</v>
      </c>
      <c r="R85">
        <f ca="1">OFFSET($BH$4, INT(ROWS($K$63:$K85)/3), MOD(ROWS($K$63:$K85), 3)-1 + (COLUMNS($K85:R85)-1)*2)</f>
        <v>0</v>
      </c>
    </row>
    <row r="86" spans="1:18" hidden="1"/>
    <row r="87" spans="1:18" hidden="1">
      <c r="A87" s="22" t="str">
        <f ca="1">OFFSET($AA$4,INT(ROWS($B$63:$B87)/3),1-COLUMNS(($A$4:$AA$4)))</f>
        <v>Manukau Hd</v>
      </c>
      <c r="B87">
        <f ca="1">OFFSET($AN$4, INT(ROWS($B$63:$B87)/3), MOD(ROWS($B$63:$B87), 3)-1 + (COLUMNS($B87:B87)-1)*2)</f>
        <v>0</v>
      </c>
      <c r="C87">
        <f ca="1">OFFSET($AN$4, INT(ROWS($B$63:$B87)/3), MOD(ROWS($B$63:$B87), 3)-1 + (COLUMNS($B87:C87)-1)*2)</f>
        <v>0</v>
      </c>
      <c r="D87">
        <f ca="1">OFFSET($AN$4, INT(ROWS($B$63:$B87)/3), MOD(ROWS($B$63:$B87), 3)-1 + (COLUMNS($B87:D87)-1)*2)</f>
        <v>-37.050366666666669</v>
      </c>
      <c r="E87">
        <f ca="1">OFFSET($AN$4, INT(ROWS($B$63:$B87)/3), MOD(ROWS($B$63:$B87), 3)-1 + (COLUMNS($B87:E87)-1)*2)</f>
        <v>174.50306666666665</v>
      </c>
      <c r="F87">
        <f ca="1">OFFSET($AN$4, INT(ROWS($B$63:$B87)/3), MOD(ROWS($B$63:$B87), 3)-1 + (COLUMNS($B87:F87)-1)*2)</f>
        <v>0</v>
      </c>
      <c r="G87">
        <f ca="1">OFFSET($AN$4, INT(ROWS($B$63:$B87)/3), MOD(ROWS($B$63:$B87), 3)-1 + (COLUMNS($B87:G87)-1)*2)</f>
        <v>0</v>
      </c>
      <c r="H87">
        <f ca="1">OFFSET($AN$4, INT(ROWS($B$63:$B87)/3), MOD(ROWS($B$63:$B87), 3)-1 + (COLUMNS($B87:H87)-1)*2)</f>
        <v>0</v>
      </c>
      <c r="I87">
        <f ca="1">OFFSET($AN$4, INT(ROWS($B$63:$B87)/3), MOD(ROWS($B$63:$B87), 3)-1 + (COLUMNS($B87:I87)-1)*2)</f>
        <v>0</v>
      </c>
      <c r="K87">
        <f ca="1">OFFSET($BH$4, INT(ROWS($K$63:$K87)/3), MOD(ROWS($K$63:$K87), 3)-1 + (COLUMNS($K87:K87)-1)*2)</f>
        <v>0</v>
      </c>
      <c r="L87">
        <f ca="1">OFFSET($BH$4, INT(ROWS($K$63:$K87)/3), MOD(ROWS($K$63:$K87), 3)-1 + (COLUMNS($K87:L87)-1)*2)</f>
        <v>0</v>
      </c>
      <c r="M87">
        <f ca="1">OFFSET($BH$4, INT(ROWS($K$63:$K87)/3), MOD(ROWS($K$63:$K87), 3)-1 + (COLUMNS($K87:M87)-1)*2)</f>
        <v>0</v>
      </c>
      <c r="N87">
        <f ca="1">OFFSET($BH$4, INT(ROWS($K$63:$K87)/3), MOD(ROWS($K$63:$K87), 3)-1 + (COLUMNS($K87:N87)-1)*2)</f>
        <v>0</v>
      </c>
      <c r="O87">
        <f ca="1">OFFSET($BH$4, INT(ROWS($K$63:$K87)/3), MOD(ROWS($K$63:$K87), 3)-1 + (COLUMNS($K87:O87)-1)*2)</f>
        <v>-37.050366666666669</v>
      </c>
      <c r="P87">
        <f ca="1">OFFSET($BH$4, INT(ROWS($K$63:$K87)/3), MOD(ROWS($K$63:$K87), 3)-1 + (COLUMNS($K87:P87)-1)*2)</f>
        <v>174.50306666666665</v>
      </c>
      <c r="Q87">
        <f ca="1">OFFSET($BH$4, INT(ROWS($K$63:$K87)/3), MOD(ROWS($K$63:$K87), 3)-1 + (COLUMNS($K87:Q87)-1)*2)</f>
        <v>0</v>
      </c>
      <c r="R87">
        <f ca="1">OFFSET($BH$4, INT(ROWS($K$63:$K87)/3), MOD(ROWS($K$63:$K87), 3)-1 + (COLUMNS($K87:R87)-1)*2)</f>
        <v>0</v>
      </c>
    </row>
    <row r="88" spans="1:18" hidden="1">
      <c r="B88">
        <f ca="1">OFFSET($AN$4, INT(ROWS($B$63:$B88)/3), MOD(ROWS($B$63:$B88), 3)-1 + (COLUMNS($B88:B88)-1)*2)</f>
        <v>0</v>
      </c>
      <c r="C88">
        <f ca="1">OFFSET($AN$4, INT(ROWS($B$63:$B88)/3), MOD(ROWS($B$63:$B88), 3)-1 + (COLUMNS($B88:C88)-1)*2)</f>
        <v>0</v>
      </c>
      <c r="D88">
        <f ca="1">OFFSET($AN$4, INT(ROWS($B$63:$B88)/3), MOD(ROWS($B$63:$B88), 3)-1 + (COLUMNS($B88:D88)-1)*2)</f>
        <v>-36.687101590311009</v>
      </c>
      <c r="E88">
        <f ca="1">OFFSET($AN$4, INT(ROWS($B$63:$B88)/3), MOD(ROWS($B$63:$B88), 3)-1 + (COLUMNS($B88:E88)-1)*2)</f>
        <v>173.85303247844723</v>
      </c>
      <c r="F88">
        <f ca="1">OFFSET($AN$4, INT(ROWS($B$63:$B88)/3), MOD(ROWS($B$63:$B88), 3)-1 + (COLUMNS($B88:F88)-1)*2)</f>
        <v>0</v>
      </c>
      <c r="G88">
        <f ca="1">OFFSET($AN$4, INT(ROWS($B$63:$B88)/3), MOD(ROWS($B$63:$B88), 3)-1 + (COLUMNS($B88:G88)-1)*2)</f>
        <v>0</v>
      </c>
      <c r="H88">
        <f ca="1">OFFSET($AN$4, INT(ROWS($B$63:$B88)/3), MOD(ROWS($B$63:$B88), 3)-1 + (COLUMNS($B88:H88)-1)*2)</f>
        <v>0</v>
      </c>
      <c r="I88">
        <f ca="1">OFFSET($AN$4, INT(ROWS($B$63:$B88)/3), MOD(ROWS($B$63:$B88), 3)-1 + (COLUMNS($B88:I88)-1)*2)</f>
        <v>0</v>
      </c>
      <c r="K88">
        <f ca="1">OFFSET($BH$4, INT(ROWS($K$63:$K88)/3), MOD(ROWS($K$63:$K88), 3)-1 + (COLUMNS($K88:K88)-1)*2)</f>
        <v>0</v>
      </c>
      <c r="L88">
        <f ca="1">OFFSET($BH$4, INT(ROWS($K$63:$K88)/3), MOD(ROWS($K$63:$K88), 3)-1 + (COLUMNS($K88:L88)-1)*2)</f>
        <v>0</v>
      </c>
      <c r="M88">
        <f ca="1">OFFSET($BH$4, INT(ROWS($K$63:$K88)/3), MOD(ROWS($K$63:$K88), 3)-1 + (COLUMNS($K88:M88)-1)*2)</f>
        <v>0</v>
      </c>
      <c r="N88">
        <f ca="1">OFFSET($BH$4, INT(ROWS($K$63:$K88)/3), MOD(ROWS($K$63:$K88), 3)-1 + (COLUMNS($K88:N88)-1)*2)</f>
        <v>0</v>
      </c>
      <c r="O88">
        <f ca="1">OFFSET($BH$4, INT(ROWS($K$63:$K88)/3), MOD(ROWS($K$63:$K88), 3)-1 + (COLUMNS($K88:O88)-1)*2)</f>
        <v>-36.572386303040794</v>
      </c>
      <c r="P88">
        <f ca="1">OFFSET($BH$4, INT(ROWS($K$63:$K88)/3), MOD(ROWS($K$63:$K88), 3)-1 + (COLUMNS($K88:P88)-1)*2)</f>
        <v>173.64775852427269</v>
      </c>
      <c r="Q88">
        <f ca="1">OFFSET($BH$4, INT(ROWS($K$63:$K88)/3), MOD(ROWS($K$63:$K88), 3)-1 + (COLUMNS($K88:Q88)-1)*2)</f>
        <v>0</v>
      </c>
      <c r="R88">
        <f ca="1">OFFSET($BH$4, INT(ROWS($K$63:$K88)/3), MOD(ROWS($K$63:$K88), 3)-1 + (COLUMNS($K88:R88)-1)*2)</f>
        <v>0</v>
      </c>
    </row>
    <row r="89" spans="1:18" hidden="1"/>
    <row r="90" spans="1:18" hidden="1">
      <c r="A90" s="22" t="str">
        <f ca="1">OFFSET($AA$4,INT(ROWS($B$63:$B90)/3),1-COLUMNS(($A$4:$AA$4)))</f>
        <v>Hokianga</v>
      </c>
      <c r="B90">
        <f ca="1">OFFSET($AN$4, INT(ROWS($B$63:$B90)/3), MOD(ROWS($B$63:$B90), 3)-1 + (COLUMNS($B90:B90)-1)*2)</f>
        <v>0</v>
      </c>
      <c r="C90">
        <f ca="1">OFFSET($AN$4, INT(ROWS($B$63:$B90)/3), MOD(ROWS($B$63:$B90), 3)-1 + (COLUMNS($B90:C90)-1)*2)</f>
        <v>0</v>
      </c>
      <c r="D90">
        <f ca="1">OFFSET($AN$4, INT(ROWS($B$63:$B90)/3), MOD(ROWS($B$63:$B90), 3)-1 + (COLUMNS($B90:D90)-1)*2)</f>
        <v>-35.541983333333334</v>
      </c>
      <c r="E90">
        <f ca="1">OFFSET($AN$4, INT(ROWS($B$63:$B90)/3), MOD(ROWS($B$63:$B90), 3)-1 + (COLUMNS($B90:E90)-1)*2)</f>
        <v>173.38305</v>
      </c>
      <c r="F90">
        <f ca="1">OFFSET($AN$4, INT(ROWS($B$63:$B90)/3), MOD(ROWS($B$63:$B90), 3)-1 + (COLUMNS($B90:F90)-1)*2)</f>
        <v>0</v>
      </c>
      <c r="G90">
        <f ca="1">OFFSET($AN$4, INT(ROWS($B$63:$B90)/3), MOD(ROWS($B$63:$B90), 3)-1 + (COLUMNS($B90:G90)-1)*2)</f>
        <v>0</v>
      </c>
      <c r="H90">
        <f ca="1">OFFSET($AN$4, INT(ROWS($B$63:$B90)/3), MOD(ROWS($B$63:$B90), 3)-1 + (COLUMNS($B90:H90)-1)*2)</f>
        <v>0</v>
      </c>
      <c r="I90">
        <f ca="1">OFFSET($AN$4, INT(ROWS($B$63:$B90)/3), MOD(ROWS($B$63:$B90), 3)-1 + (COLUMNS($B90:I90)-1)*2)</f>
        <v>0</v>
      </c>
      <c r="K90">
        <f ca="1">OFFSET($BH$4, INT(ROWS($K$63:$K90)/3), MOD(ROWS($K$63:$K90), 3)-1 + (COLUMNS($K90:K90)-1)*2)</f>
        <v>0</v>
      </c>
      <c r="L90">
        <f ca="1">OFFSET($BH$4, INT(ROWS($K$63:$K90)/3), MOD(ROWS($K$63:$K90), 3)-1 + (COLUMNS($K90:L90)-1)*2)</f>
        <v>0</v>
      </c>
      <c r="M90">
        <f ca="1">OFFSET($BH$4, INT(ROWS($K$63:$K90)/3), MOD(ROWS($K$63:$K90), 3)-1 + (COLUMNS($K90:M90)-1)*2)</f>
        <v>-35.541983333333334</v>
      </c>
      <c r="N90">
        <f ca="1">OFFSET($BH$4, INT(ROWS($K$63:$K90)/3), MOD(ROWS($K$63:$K90), 3)-1 + (COLUMNS($K90:N90)-1)*2)</f>
        <v>173.38305</v>
      </c>
      <c r="O90">
        <f ca="1">OFFSET($BH$4, INT(ROWS($K$63:$K90)/3), MOD(ROWS($K$63:$K90), 3)-1 + (COLUMNS($K90:O90)-1)*2)</f>
        <v>0</v>
      </c>
      <c r="P90">
        <f ca="1">OFFSET($BH$4, INT(ROWS($K$63:$K90)/3), MOD(ROWS($K$63:$K90), 3)-1 + (COLUMNS($K90:P90)-1)*2)</f>
        <v>0</v>
      </c>
      <c r="Q90">
        <f ca="1">OFFSET($BH$4, INT(ROWS($K$63:$K90)/3), MOD(ROWS($K$63:$K90), 3)-1 + (COLUMNS($K90:Q90)-1)*2)</f>
        <v>0</v>
      </c>
      <c r="R90">
        <f ca="1">OFFSET($BH$4, INT(ROWS($K$63:$K90)/3), MOD(ROWS($K$63:$K90), 3)-1 + (COLUMNS($K90:R90)-1)*2)</f>
        <v>0</v>
      </c>
    </row>
    <row r="91" spans="1:18" hidden="1">
      <c r="B91">
        <f ca="1">OFFSET($AN$4, INT(ROWS($B$63:$B91)/3), MOD(ROWS($B$63:$B91), 3)-1 + (COLUMNS($B91:B91)-1)*2)</f>
        <v>0</v>
      </c>
      <c r="C91">
        <f ca="1">OFFSET($AN$4, INT(ROWS($B$63:$B91)/3), MOD(ROWS($B$63:$B91), 3)-1 + (COLUMNS($B91:C91)-1)*2)</f>
        <v>0</v>
      </c>
      <c r="D91">
        <f ca="1">OFFSET($AN$4, INT(ROWS($B$63:$B91)/3), MOD(ROWS($B$63:$B91), 3)-1 + (COLUMNS($B91:D91)-1)*2)</f>
        <v>-35.525696901538836</v>
      </c>
      <c r="E91">
        <f ca="1">OFFSET($AN$4, INT(ROWS($B$63:$B91)/3), MOD(ROWS($B$63:$B91), 3)-1 + (COLUMNS($B91:E91)-1)*2)</f>
        <v>172.80988023560948</v>
      </c>
      <c r="F91">
        <f ca="1">OFFSET($AN$4, INT(ROWS($B$63:$B91)/3), MOD(ROWS($B$63:$B91), 3)-1 + (COLUMNS($B91:F91)-1)*2)</f>
        <v>0</v>
      </c>
      <c r="G91">
        <f ca="1">OFFSET($AN$4, INT(ROWS($B$63:$B91)/3), MOD(ROWS($B$63:$B91), 3)-1 + (COLUMNS($B91:G91)-1)*2)</f>
        <v>0</v>
      </c>
      <c r="H91">
        <f ca="1">OFFSET($AN$4, INT(ROWS($B$63:$B91)/3), MOD(ROWS($B$63:$B91), 3)-1 + (COLUMNS($B91:H91)-1)*2)</f>
        <v>0</v>
      </c>
      <c r="I91">
        <f ca="1">OFFSET($AN$4, INT(ROWS($B$63:$B91)/3), MOD(ROWS($B$63:$B91), 3)-1 + (COLUMNS($B91:I91)-1)*2)</f>
        <v>0</v>
      </c>
      <c r="K91">
        <f ca="1">OFFSET($BH$4, INT(ROWS($K$63:$K91)/3), MOD(ROWS($K$63:$K91), 3)-1 + (COLUMNS($K91:K91)-1)*2)</f>
        <v>0</v>
      </c>
      <c r="L91">
        <f ca="1">OFFSET($BH$4, INT(ROWS($K$63:$K91)/3), MOD(ROWS($K$63:$K91), 3)-1 + (COLUMNS($K91:L91)-1)*2)</f>
        <v>0</v>
      </c>
      <c r="M91">
        <f ca="1">OFFSET($BH$4, INT(ROWS($K$63:$K91)/3), MOD(ROWS($K$63:$K91), 3)-1 + (COLUMNS($K91:M91)-1)*2)</f>
        <v>-35.521043635311834</v>
      </c>
      <c r="N91">
        <f ca="1">OFFSET($BH$4, INT(ROWS($K$63:$K91)/3), MOD(ROWS($K$63:$K91), 3)-1 + (COLUMNS($K91:N91)-1)*2)</f>
        <v>172.6461174457836</v>
      </c>
      <c r="O91">
        <f ca="1">OFFSET($BH$4, INT(ROWS($K$63:$K91)/3), MOD(ROWS($K$63:$K91), 3)-1 + (COLUMNS($K91:O91)-1)*2)</f>
        <v>0</v>
      </c>
      <c r="P91">
        <f ca="1">OFFSET($BH$4, INT(ROWS($K$63:$K91)/3), MOD(ROWS($K$63:$K91), 3)-1 + (COLUMNS($K91:P91)-1)*2)</f>
        <v>0</v>
      </c>
      <c r="Q91">
        <f ca="1">OFFSET($BH$4, INT(ROWS($K$63:$K91)/3), MOD(ROWS($K$63:$K91), 3)-1 + (COLUMNS($K91:Q91)-1)*2)</f>
        <v>0</v>
      </c>
      <c r="R91">
        <f ca="1">OFFSET($BH$4, INT(ROWS($K$63:$K91)/3), MOD(ROWS($K$63:$K91), 3)-1 + (COLUMNS($K91:R91)-1)*2)</f>
        <v>0</v>
      </c>
    </row>
    <row r="92" spans="1:18" hidden="1"/>
    <row r="93" spans="1:18" hidden="1">
      <c r="A93" s="22" t="str">
        <f ca="1">OFFSET($AA$4,INT(ROWS($B$63:$B93)/3),1-COLUMNS(($A$4:$AA$4)))</f>
        <v>Tutukaka</v>
      </c>
      <c r="B93">
        <f ca="1">OFFSET($AN$4, INT(ROWS($B$63:$B93)/3), MOD(ROWS($B$63:$B93), 3)-1 + (COLUMNS($B93:B93)-1)*2)</f>
        <v>0</v>
      </c>
      <c r="C93">
        <f ca="1">OFFSET($AN$4, INT(ROWS($B$63:$B93)/3), MOD(ROWS($B$63:$B93), 3)-1 + (COLUMNS($B93:C93)-1)*2)</f>
        <v>0</v>
      </c>
      <c r="D93">
        <f ca="1">OFFSET($AN$4, INT(ROWS($B$63:$B93)/3), MOD(ROWS($B$63:$B93), 3)-1 + (COLUMNS($B93:D93)-1)*2)</f>
        <v>-35.61161666666667</v>
      </c>
      <c r="E93">
        <f ca="1">OFFSET($AN$4, INT(ROWS($B$63:$B93)/3), MOD(ROWS($B$63:$B93), 3)-1 + (COLUMNS($B93:E93)-1)*2)</f>
        <v>174.54615000000001</v>
      </c>
      <c r="F93">
        <f ca="1">OFFSET($AN$4, INT(ROWS($B$63:$B93)/3), MOD(ROWS($B$63:$B93), 3)-1 + (COLUMNS($B93:F93)-1)*2)</f>
        <v>0</v>
      </c>
      <c r="G93">
        <f ca="1">OFFSET($AN$4, INT(ROWS($B$63:$B93)/3), MOD(ROWS($B$63:$B93), 3)-1 + (COLUMNS($B93:G93)-1)*2)</f>
        <v>0</v>
      </c>
      <c r="H93">
        <f ca="1">OFFSET($AN$4, INT(ROWS($B$63:$B93)/3), MOD(ROWS($B$63:$B93), 3)-1 + (COLUMNS($B93:H93)-1)*2)</f>
        <v>0</v>
      </c>
      <c r="I93">
        <f ca="1">OFFSET($AN$4, INT(ROWS($B$63:$B93)/3), MOD(ROWS($B$63:$B93), 3)-1 + (COLUMNS($B93:I93)-1)*2)</f>
        <v>0</v>
      </c>
      <c r="K93">
        <f ca="1">OFFSET($BH$4, INT(ROWS($K$63:$K93)/3), MOD(ROWS($K$63:$K93), 3)-1 + (COLUMNS($K93:K93)-1)*2)</f>
        <v>0</v>
      </c>
      <c r="L93">
        <f ca="1">OFFSET($BH$4, INT(ROWS($K$63:$K93)/3), MOD(ROWS($K$63:$K93), 3)-1 + (COLUMNS($K93:L93)-1)*2)</f>
        <v>0</v>
      </c>
      <c r="M93">
        <f ca="1">OFFSET($BH$4, INT(ROWS($K$63:$K93)/3), MOD(ROWS($K$63:$K93), 3)-1 + (COLUMNS($K93:M93)-1)*2)</f>
        <v>-35.61161666666667</v>
      </c>
      <c r="N93">
        <f ca="1">OFFSET($BH$4, INT(ROWS($K$63:$K93)/3), MOD(ROWS($K$63:$K93), 3)-1 + (COLUMNS($K93:N93)-1)*2)</f>
        <v>174.54615000000001</v>
      </c>
      <c r="O93">
        <f ca="1">OFFSET($BH$4, INT(ROWS($K$63:$K93)/3), MOD(ROWS($K$63:$K93), 3)-1 + (COLUMNS($K93:O93)-1)*2)</f>
        <v>0</v>
      </c>
      <c r="P93">
        <f ca="1">OFFSET($BH$4, INT(ROWS($K$63:$K93)/3), MOD(ROWS($K$63:$K93), 3)-1 + (COLUMNS($K93:P93)-1)*2)</f>
        <v>0</v>
      </c>
      <c r="Q93">
        <f ca="1">OFFSET($BH$4, INT(ROWS($K$63:$K93)/3), MOD(ROWS($K$63:$K93), 3)-1 + (COLUMNS($K93:Q93)-1)*2)</f>
        <v>0</v>
      </c>
      <c r="R93">
        <f ca="1">OFFSET($BH$4, INT(ROWS($K$63:$K93)/3), MOD(ROWS($K$63:$K93), 3)-1 + (COLUMNS($K93:R93)-1)*2)</f>
        <v>0</v>
      </c>
    </row>
    <row r="94" spans="1:18" hidden="1">
      <c r="B94">
        <f ca="1">OFFSET($AN$4, INT(ROWS($B$63:$B94)/3), MOD(ROWS($B$63:$B94), 3)-1 + (COLUMNS($B94:B94)-1)*2)</f>
        <v>0</v>
      </c>
      <c r="C94">
        <f ca="1">OFFSET($AN$4, INT(ROWS($B$63:$B94)/3), MOD(ROWS($B$63:$B94), 3)-1 + (COLUMNS($B94:C94)-1)*2)</f>
        <v>0</v>
      </c>
      <c r="D94">
        <f ca="1">OFFSET($AN$4, INT(ROWS($B$63:$B94)/3), MOD(ROWS($B$63:$B94), 3)-1 + (COLUMNS($B94:D94)-1)*2)</f>
        <v>-35.498310435395858</v>
      </c>
      <c r="E94">
        <f ca="1">OFFSET($AN$4, INT(ROWS($B$63:$B94)/3), MOD(ROWS($B$63:$B94), 3)-1 + (COLUMNS($B94:E94)-1)*2)</f>
        <v>174.11721010459544</v>
      </c>
      <c r="F94">
        <f ca="1">OFFSET($AN$4, INT(ROWS($B$63:$B94)/3), MOD(ROWS($B$63:$B94), 3)-1 + (COLUMNS($B94:F94)-1)*2)</f>
        <v>0</v>
      </c>
      <c r="G94">
        <f ca="1">OFFSET($AN$4, INT(ROWS($B$63:$B94)/3), MOD(ROWS($B$63:$B94), 3)-1 + (COLUMNS($B94:G94)-1)*2)</f>
        <v>0</v>
      </c>
      <c r="H94">
        <f ca="1">OFFSET($AN$4, INT(ROWS($B$63:$B94)/3), MOD(ROWS($B$63:$B94), 3)-1 + (COLUMNS($B94:H94)-1)*2)</f>
        <v>0</v>
      </c>
      <c r="I94">
        <f ca="1">OFFSET($AN$4, INT(ROWS($B$63:$B94)/3), MOD(ROWS($B$63:$B94), 3)-1 + (COLUMNS($B94:I94)-1)*2)</f>
        <v>0</v>
      </c>
      <c r="K94">
        <f ca="1">OFFSET($BH$4, INT(ROWS($K$63:$K94)/3), MOD(ROWS($K$63:$K94), 3)-1 + (COLUMNS($K94:K94)-1)*2)</f>
        <v>0</v>
      </c>
      <c r="L94">
        <f ca="1">OFFSET($BH$4, INT(ROWS($K$63:$K94)/3), MOD(ROWS($K$63:$K94), 3)-1 + (COLUMNS($K94:L94)-1)*2)</f>
        <v>0</v>
      </c>
      <c r="M94">
        <f ca="1">OFFSET($BH$4, INT(ROWS($K$63:$K94)/3), MOD(ROWS($K$63:$K94), 3)-1 + (COLUMNS($K94:M94)-1)*2)</f>
        <v>-35.436507036520865</v>
      </c>
      <c r="N94">
        <f ca="1">OFFSET($BH$4, INT(ROWS($K$63:$K94)/3), MOD(ROWS($K$63:$K94), 3)-1 + (COLUMNS($K94:N94)-1)*2)</f>
        <v>173.88324288892019</v>
      </c>
      <c r="O94">
        <f ca="1">OFFSET($BH$4, INT(ROWS($K$63:$K94)/3), MOD(ROWS($K$63:$K94), 3)-1 + (COLUMNS($K94:O94)-1)*2)</f>
        <v>0</v>
      </c>
      <c r="P94">
        <f ca="1">OFFSET($BH$4, INT(ROWS($K$63:$K94)/3), MOD(ROWS($K$63:$K94), 3)-1 + (COLUMNS($K94:P94)-1)*2)</f>
        <v>0</v>
      </c>
      <c r="Q94">
        <f ca="1">OFFSET($BH$4, INT(ROWS($K$63:$K94)/3), MOD(ROWS($K$63:$K94), 3)-1 + (COLUMNS($K94:Q94)-1)*2)</f>
        <v>0</v>
      </c>
      <c r="R94">
        <f ca="1">OFFSET($BH$4, INT(ROWS($K$63:$K94)/3), MOD(ROWS($K$63:$K94), 3)-1 + (COLUMNS($K94:R94)-1)*2)</f>
        <v>0</v>
      </c>
    </row>
    <row r="95" spans="1:18" hidden="1"/>
    <row r="96" spans="1:18" hidden="1">
      <c r="A96" s="22" t="str">
        <f ca="1">OFFSET($AA$4,INT(ROWS($B$63:$B96)/3),1-COLUMNS(($A$4:$AA$4)))</f>
        <v>Gt Mercury</v>
      </c>
      <c r="B96">
        <f ca="1">OFFSET($AN$4, INT(ROWS($B$63:$B96)/3), MOD(ROWS($B$63:$B96), 3)-1 + (COLUMNS($B96:B96)-1)*2)</f>
        <v>0</v>
      </c>
      <c r="C96">
        <f ca="1">OFFSET($AN$4, INT(ROWS($B$63:$B96)/3), MOD(ROWS($B$63:$B96), 3)-1 + (COLUMNS($B96:C96)-1)*2)</f>
        <v>0</v>
      </c>
      <c r="D96">
        <f ca="1">OFFSET($AN$4, INT(ROWS($B$63:$B96)/3), MOD(ROWS($B$63:$B96), 3)-1 + (COLUMNS($B96:D96)-1)*2)</f>
        <v>-36.622483333333335</v>
      </c>
      <c r="E96">
        <f ca="1">OFFSET($AN$4, INT(ROWS($B$63:$B96)/3), MOD(ROWS($B$63:$B96), 3)-1 + (COLUMNS($B96:E96)-1)*2)</f>
        <v>175.80626666666666</v>
      </c>
      <c r="F96">
        <f ca="1">OFFSET($AN$4, INT(ROWS($B$63:$B96)/3), MOD(ROWS($B$63:$B96), 3)-1 + (COLUMNS($B96:F96)-1)*2)</f>
        <v>0</v>
      </c>
      <c r="G96">
        <f ca="1">OFFSET($AN$4, INT(ROWS($B$63:$B96)/3), MOD(ROWS($B$63:$B96), 3)-1 + (COLUMNS($B96:G96)-1)*2)</f>
        <v>0</v>
      </c>
      <c r="H96">
        <f ca="1">OFFSET($AN$4, INT(ROWS($B$63:$B96)/3), MOD(ROWS($B$63:$B96), 3)-1 + (COLUMNS($B96:H96)-1)*2)</f>
        <v>0</v>
      </c>
      <c r="I96">
        <f ca="1">OFFSET($AN$4, INT(ROWS($B$63:$B96)/3), MOD(ROWS($B$63:$B96), 3)-1 + (COLUMNS($B96:I96)-1)*2)</f>
        <v>0</v>
      </c>
      <c r="K96">
        <f ca="1">OFFSET($BH$4, INT(ROWS($K$63:$K96)/3), MOD(ROWS($K$63:$K96), 3)-1 + (COLUMNS($K96:K96)-1)*2)</f>
        <v>0</v>
      </c>
      <c r="L96">
        <f ca="1">OFFSET($BH$4, INT(ROWS($K$63:$K96)/3), MOD(ROWS($K$63:$K96), 3)-1 + (COLUMNS($K96:L96)-1)*2)</f>
        <v>0</v>
      </c>
      <c r="M96">
        <f ca="1">OFFSET($BH$4, INT(ROWS($K$63:$K96)/3), MOD(ROWS($K$63:$K96), 3)-1 + (COLUMNS($K96:M96)-1)*2)</f>
        <v>0</v>
      </c>
      <c r="N96">
        <f ca="1">OFFSET($BH$4, INT(ROWS($K$63:$K96)/3), MOD(ROWS($K$63:$K96), 3)-1 + (COLUMNS($K96:N96)-1)*2)</f>
        <v>0</v>
      </c>
      <c r="O96">
        <f ca="1">OFFSET($BH$4, INT(ROWS($K$63:$K96)/3), MOD(ROWS($K$63:$K96), 3)-1 + (COLUMNS($K96:O96)-1)*2)</f>
        <v>-36.622483333333335</v>
      </c>
      <c r="P96">
        <f ca="1">OFFSET($BH$4, INT(ROWS($K$63:$K96)/3), MOD(ROWS($K$63:$K96), 3)-1 + (COLUMNS($K96:P96)-1)*2)</f>
        <v>175.80626666666666</v>
      </c>
      <c r="Q96">
        <f ca="1">OFFSET($BH$4, INT(ROWS($K$63:$K96)/3), MOD(ROWS($K$63:$K96), 3)-1 + (COLUMNS($K96:Q96)-1)*2)</f>
        <v>0</v>
      </c>
      <c r="R96">
        <f ca="1">OFFSET($BH$4, INT(ROWS($K$63:$K96)/3), MOD(ROWS($K$63:$K96), 3)-1 + (COLUMNS($K96:R96)-1)*2)</f>
        <v>0</v>
      </c>
    </row>
    <row r="97" spans="1:18" hidden="1">
      <c r="B97">
        <f ca="1">OFFSET($AN$4, INT(ROWS($B$63:$B97)/3), MOD(ROWS($B$63:$B97), 3)-1 + (COLUMNS($B97:B97)-1)*2)</f>
        <v>0</v>
      </c>
      <c r="C97">
        <f ca="1">OFFSET($AN$4, INT(ROWS($B$63:$B97)/3), MOD(ROWS($B$63:$B97), 3)-1 + (COLUMNS($B97:C97)-1)*2)</f>
        <v>0</v>
      </c>
      <c r="D97">
        <f ca="1">OFFSET($AN$4, INT(ROWS($B$63:$B97)/3), MOD(ROWS($B$63:$B97), 3)-1 + (COLUMNS($B97:D97)-1)*2)</f>
        <v>-36.396740792380591</v>
      </c>
      <c r="E97">
        <f ca="1">OFFSET($AN$4, INT(ROWS($B$63:$B97)/3), MOD(ROWS($B$63:$B97), 3)-1 + (COLUMNS($B97:E97)-1)*2)</f>
        <v>175.44625765280932</v>
      </c>
      <c r="F97">
        <f ca="1">OFFSET($AN$4, INT(ROWS($B$63:$B97)/3), MOD(ROWS($B$63:$B97), 3)-1 + (COLUMNS($B97:F97)-1)*2)</f>
        <v>0</v>
      </c>
      <c r="G97">
        <f ca="1">OFFSET($AN$4, INT(ROWS($B$63:$B97)/3), MOD(ROWS($B$63:$B97), 3)-1 + (COLUMNS($B97:G97)-1)*2)</f>
        <v>0</v>
      </c>
      <c r="H97">
        <f ca="1">OFFSET($AN$4, INT(ROWS($B$63:$B97)/3), MOD(ROWS($B$63:$B97), 3)-1 + (COLUMNS($B97:H97)-1)*2)</f>
        <v>0</v>
      </c>
      <c r="I97">
        <f ca="1">OFFSET($AN$4, INT(ROWS($B$63:$B97)/3), MOD(ROWS($B$63:$B97), 3)-1 + (COLUMNS($B97:I97)-1)*2)</f>
        <v>0</v>
      </c>
      <c r="K97">
        <f ca="1">OFFSET($BH$4, INT(ROWS($K$63:$K97)/3), MOD(ROWS($K$63:$K97), 3)-1 + (COLUMNS($K97:K97)-1)*2)</f>
        <v>0</v>
      </c>
      <c r="L97">
        <f ca="1">OFFSET($BH$4, INT(ROWS($K$63:$K97)/3), MOD(ROWS($K$63:$K97), 3)-1 + (COLUMNS($K97:L97)-1)*2)</f>
        <v>0</v>
      </c>
      <c r="M97">
        <f ca="1">OFFSET($BH$4, INT(ROWS($K$63:$K97)/3), MOD(ROWS($K$63:$K97), 3)-1 + (COLUMNS($K97:M97)-1)*2)</f>
        <v>0</v>
      </c>
      <c r="N97">
        <f ca="1">OFFSET($BH$4, INT(ROWS($K$63:$K97)/3), MOD(ROWS($K$63:$K97), 3)-1 + (COLUMNS($K97:N97)-1)*2)</f>
        <v>0</v>
      </c>
      <c r="O97">
        <f ca="1">OFFSET($BH$4, INT(ROWS($K$63:$K97)/3), MOD(ROWS($K$63:$K97), 3)-1 + (COLUMNS($K97:O97)-1)*2)</f>
        <v>-36.212042349782898</v>
      </c>
      <c r="P97">
        <f ca="1">OFFSET($BH$4, INT(ROWS($K$63:$K97)/3), MOD(ROWS($K$63:$K97), 3)-1 + (COLUMNS($K97:P97)-1)*2)</f>
        <v>175.15170482328969</v>
      </c>
      <c r="Q97">
        <f ca="1">OFFSET($BH$4, INT(ROWS($K$63:$K97)/3), MOD(ROWS($K$63:$K97), 3)-1 + (COLUMNS($K97:Q97)-1)*2)</f>
        <v>0</v>
      </c>
      <c r="R97">
        <f ca="1">OFFSET($BH$4, INT(ROWS($K$63:$K97)/3), MOD(ROWS($K$63:$K97), 3)-1 + (COLUMNS($K97:R97)-1)*2)</f>
        <v>0</v>
      </c>
    </row>
    <row r="98" spans="1:18" hidden="1"/>
    <row r="99" spans="1:18" hidden="1">
      <c r="A99" s="22" t="str">
        <f ca="1">OFFSET($AA$4,INT(ROWS($B$63:$B99)/3),1-COLUMNS(($A$4:$AA$4)))</f>
        <v>Bay of Islands</v>
      </c>
      <c r="B99">
        <f ca="1">OFFSET($AN$4, INT(ROWS($B$63:$B99)/3), MOD(ROWS($B$63:$B99), 3)-1 + (COLUMNS($B99:B99)-1)*2)</f>
        <v>0</v>
      </c>
      <c r="C99">
        <f ca="1">OFFSET($AN$4, INT(ROWS($B$63:$B99)/3), MOD(ROWS($B$63:$B99), 3)-1 + (COLUMNS($B99:C99)-1)*2)</f>
        <v>0</v>
      </c>
      <c r="D99">
        <f ca="1">OFFSET($AN$4, INT(ROWS($B$63:$B99)/3), MOD(ROWS($B$63:$B99), 3)-1 + (COLUMNS($B99:D99)-1)*2)</f>
        <v>-35.196633333333331</v>
      </c>
      <c r="E99">
        <f ca="1">OFFSET($AN$4, INT(ROWS($B$63:$B99)/3), MOD(ROWS($B$63:$B99), 3)-1 + (COLUMNS($B99:E99)-1)*2)</f>
        <v>174.20840000000001</v>
      </c>
      <c r="F99">
        <f ca="1">OFFSET($AN$4, INT(ROWS($B$63:$B99)/3), MOD(ROWS($B$63:$B99), 3)-1 + (COLUMNS($B99:F99)-1)*2)</f>
        <v>0</v>
      </c>
      <c r="G99">
        <f ca="1">OFFSET($AN$4, INT(ROWS($B$63:$B99)/3), MOD(ROWS($B$63:$B99), 3)-1 + (COLUMNS($B99:G99)-1)*2)</f>
        <v>0</v>
      </c>
      <c r="H99">
        <f ca="1">OFFSET($AN$4, INT(ROWS($B$63:$B99)/3), MOD(ROWS($B$63:$B99), 3)-1 + (COLUMNS($B99:H99)-1)*2)</f>
        <v>0</v>
      </c>
      <c r="I99">
        <f ca="1">OFFSET($AN$4, INT(ROWS($B$63:$B99)/3), MOD(ROWS($B$63:$B99), 3)-1 + (COLUMNS($B99:I99)-1)*2)</f>
        <v>0</v>
      </c>
      <c r="K99">
        <f ca="1">OFFSET($BH$4, INT(ROWS($K$63:$K99)/3), MOD(ROWS($K$63:$K99), 3)-1 + (COLUMNS($K99:K99)-1)*2)</f>
        <v>0</v>
      </c>
      <c r="L99">
        <f ca="1">OFFSET($BH$4, INT(ROWS($K$63:$K99)/3), MOD(ROWS($K$63:$K99), 3)-1 + (COLUMNS($K99:L99)-1)*2)</f>
        <v>0</v>
      </c>
      <c r="M99">
        <f ca="1">OFFSET($BH$4, INT(ROWS($K$63:$K99)/3), MOD(ROWS($K$63:$K99), 3)-1 + (COLUMNS($K99:M99)-1)*2)</f>
        <v>-35.196633333333331</v>
      </c>
      <c r="N99">
        <f ca="1">OFFSET($BH$4, INT(ROWS($K$63:$K99)/3), MOD(ROWS($K$63:$K99), 3)-1 + (COLUMNS($K99:N99)-1)*2)</f>
        <v>174.20840000000001</v>
      </c>
      <c r="O99">
        <f ca="1">OFFSET($BH$4, INT(ROWS($K$63:$K99)/3), MOD(ROWS($K$63:$K99), 3)-1 + (COLUMNS($K99:O99)-1)*2)</f>
        <v>0</v>
      </c>
      <c r="P99">
        <f ca="1">OFFSET($BH$4, INT(ROWS($K$63:$K99)/3), MOD(ROWS($K$63:$K99), 3)-1 + (COLUMNS($K99:P99)-1)*2)</f>
        <v>0</v>
      </c>
      <c r="Q99">
        <f ca="1">OFFSET($BH$4, INT(ROWS($K$63:$K99)/3), MOD(ROWS($K$63:$K99), 3)-1 + (COLUMNS($K99:Q99)-1)*2)</f>
        <v>0</v>
      </c>
      <c r="R99">
        <f ca="1">OFFSET($BH$4, INT(ROWS($K$63:$K99)/3), MOD(ROWS($K$63:$K99), 3)-1 + (COLUMNS($K99:R99)-1)*2)</f>
        <v>0</v>
      </c>
    </row>
    <row r="100" spans="1:18" hidden="1">
      <c r="B100">
        <f ca="1">OFFSET($AN$4, INT(ROWS($B$63:$B100)/3), MOD(ROWS($B$63:$B100), 3)-1 + (COLUMNS($B100:B100)-1)*2)</f>
        <v>0</v>
      </c>
      <c r="C100">
        <f ca="1">OFFSET($AN$4, INT(ROWS($B$63:$B100)/3), MOD(ROWS($B$63:$B100), 3)-1 + (COLUMNS($B100:C100)-1)*2)</f>
        <v>0</v>
      </c>
      <c r="D100">
        <f ca="1">OFFSET($AN$4, INT(ROWS($B$63:$B100)/3), MOD(ROWS($B$63:$B100), 3)-1 + (COLUMNS($B100:D100)-1)*2)</f>
        <v>-35.095566302867098</v>
      </c>
      <c r="E100">
        <f ca="1">OFFSET($AN$4, INT(ROWS($B$63:$B100)/3), MOD(ROWS($B$63:$B100), 3)-1 + (COLUMNS($B100:E100)-1)*2)</f>
        <v>173.77708357848593</v>
      </c>
      <c r="F100">
        <f ca="1">OFFSET($AN$4, INT(ROWS($B$63:$B100)/3), MOD(ROWS($B$63:$B100), 3)-1 + (COLUMNS($B100:F100)-1)*2)</f>
        <v>0</v>
      </c>
      <c r="G100">
        <f ca="1">OFFSET($AN$4, INT(ROWS($B$63:$B100)/3), MOD(ROWS($B$63:$B100), 3)-1 + (COLUMNS($B100:G100)-1)*2)</f>
        <v>0</v>
      </c>
      <c r="H100">
        <f ca="1">OFFSET($AN$4, INT(ROWS($B$63:$B100)/3), MOD(ROWS($B$63:$B100), 3)-1 + (COLUMNS($B100:H100)-1)*2)</f>
        <v>0</v>
      </c>
      <c r="I100">
        <f ca="1">OFFSET($AN$4, INT(ROWS($B$63:$B100)/3), MOD(ROWS($B$63:$B100), 3)-1 + (COLUMNS($B100:I100)-1)*2)</f>
        <v>0</v>
      </c>
      <c r="K100">
        <f ca="1">OFFSET($BH$4, INT(ROWS($K$63:$K100)/3), MOD(ROWS($K$63:$K100), 3)-1 + (COLUMNS($K100:K100)-1)*2)</f>
        <v>0</v>
      </c>
      <c r="L100">
        <f ca="1">OFFSET($BH$4, INT(ROWS($K$63:$K100)/3), MOD(ROWS($K$63:$K100), 3)-1 + (COLUMNS($K100:L100)-1)*2)</f>
        <v>0</v>
      </c>
      <c r="M100">
        <f ca="1">OFFSET($BH$4, INT(ROWS($K$63:$K100)/3), MOD(ROWS($K$63:$K100), 3)-1 + (COLUMNS($K100:M100)-1)*2)</f>
        <v>-35.058814655424833</v>
      </c>
      <c r="N100">
        <f ca="1">OFFSET($BH$4, INT(ROWS($K$63:$K100)/3), MOD(ROWS($K$63:$K100), 3)-1 + (COLUMNS($K100:N100)-1)*2)</f>
        <v>173.6202412433899</v>
      </c>
      <c r="O100">
        <f ca="1">OFFSET($BH$4, INT(ROWS($K$63:$K100)/3), MOD(ROWS($K$63:$K100), 3)-1 + (COLUMNS($K100:O100)-1)*2)</f>
        <v>0</v>
      </c>
      <c r="P100">
        <f ca="1">OFFSET($BH$4, INT(ROWS($K$63:$K100)/3), MOD(ROWS($K$63:$K100), 3)-1 + (COLUMNS($K100:P100)-1)*2)</f>
        <v>0</v>
      </c>
      <c r="Q100">
        <f ca="1">OFFSET($BH$4, INT(ROWS($K$63:$K100)/3), MOD(ROWS($K$63:$K100), 3)-1 + (COLUMNS($K100:Q100)-1)*2)</f>
        <v>0</v>
      </c>
      <c r="R100">
        <f ca="1">OFFSET($BH$4, INT(ROWS($K$63:$K100)/3), MOD(ROWS($K$63:$K100), 3)-1 + (COLUMNS($K100:R100)-1)*2)</f>
        <v>0</v>
      </c>
    </row>
    <row r="101" spans="1:18" hidden="1"/>
    <row r="102" spans="1:18" hidden="1">
      <c r="A102" s="22" t="str">
        <f ca="1">OFFSET($AA$4,INT(ROWS($B$63:$B102)/3),1-COLUMNS(($A$4:$AA$4)))</f>
        <v>Karikari Cp</v>
      </c>
      <c r="B102">
        <f ca="1">OFFSET($AN$4, INT(ROWS($B$63:$B102)/3), MOD(ROWS($B$63:$B102), 3)-1 + (COLUMNS($B102:B102)-1)*2)</f>
        <v>0</v>
      </c>
      <c r="C102">
        <f ca="1">OFFSET($AN$4, INT(ROWS($B$63:$B102)/3), MOD(ROWS($B$63:$B102), 3)-1 + (COLUMNS($B102:C102)-1)*2)</f>
        <v>0</v>
      </c>
      <c r="D102">
        <f ca="1">OFFSET($AN$4, INT(ROWS($B$63:$B102)/3), MOD(ROWS($B$63:$B102), 3)-1 + (COLUMNS($B102:D102)-1)*2)</f>
        <v>-34.782966666666667</v>
      </c>
      <c r="E102">
        <f ca="1">OFFSET($AN$4, INT(ROWS($B$63:$B102)/3), MOD(ROWS($B$63:$B102), 3)-1 + (COLUMNS($B102:E102)-1)*2)</f>
        <v>173.39713333333333</v>
      </c>
      <c r="F102">
        <f ca="1">OFFSET($AN$4, INT(ROWS($B$63:$B102)/3), MOD(ROWS($B$63:$B102), 3)-1 + (COLUMNS($B102:F102)-1)*2)</f>
        <v>0</v>
      </c>
      <c r="G102">
        <f ca="1">OFFSET($AN$4, INT(ROWS($B$63:$B102)/3), MOD(ROWS($B$63:$B102), 3)-1 + (COLUMNS($B102:G102)-1)*2)</f>
        <v>0</v>
      </c>
      <c r="H102">
        <f ca="1">OFFSET($AN$4, INT(ROWS($B$63:$B102)/3), MOD(ROWS($B$63:$B102), 3)-1 + (COLUMNS($B102:H102)-1)*2)</f>
        <v>0</v>
      </c>
      <c r="I102">
        <f ca="1">OFFSET($AN$4, INT(ROWS($B$63:$B102)/3), MOD(ROWS($B$63:$B102), 3)-1 + (COLUMNS($B102:I102)-1)*2)</f>
        <v>0</v>
      </c>
      <c r="K102">
        <f ca="1">OFFSET($BH$4, INT(ROWS($K$63:$K102)/3), MOD(ROWS($K$63:$K102), 3)-1 + (COLUMNS($K102:K102)-1)*2)</f>
        <v>0</v>
      </c>
      <c r="L102">
        <f ca="1">OFFSET($BH$4, INT(ROWS($K$63:$K102)/3), MOD(ROWS($K$63:$K102), 3)-1 + (COLUMNS($K102:L102)-1)*2)</f>
        <v>0</v>
      </c>
      <c r="M102">
        <f ca="1">OFFSET($BH$4, INT(ROWS($K$63:$K102)/3), MOD(ROWS($K$63:$K102), 3)-1 + (COLUMNS($K102:M102)-1)*2)</f>
        <v>-34.782966666666667</v>
      </c>
      <c r="N102">
        <f ca="1">OFFSET($BH$4, INT(ROWS($K$63:$K102)/3), MOD(ROWS($K$63:$K102), 3)-1 + (COLUMNS($K102:N102)-1)*2)</f>
        <v>173.39713333333333</v>
      </c>
      <c r="O102">
        <f ca="1">OFFSET($BH$4, INT(ROWS($K$63:$K102)/3), MOD(ROWS($K$63:$K102), 3)-1 + (COLUMNS($K102:O102)-1)*2)</f>
        <v>0</v>
      </c>
      <c r="P102">
        <f ca="1">OFFSET($BH$4, INT(ROWS($K$63:$K102)/3), MOD(ROWS($K$63:$K102), 3)-1 + (COLUMNS($K102:P102)-1)*2)</f>
        <v>0</v>
      </c>
      <c r="Q102">
        <f ca="1">OFFSET($BH$4, INT(ROWS($K$63:$K102)/3), MOD(ROWS($K$63:$K102), 3)-1 + (COLUMNS($K102:Q102)-1)*2)</f>
        <v>0</v>
      </c>
      <c r="R102">
        <f ca="1">OFFSET($BH$4, INT(ROWS($K$63:$K102)/3), MOD(ROWS($K$63:$K102), 3)-1 + (COLUMNS($K102:R102)-1)*2)</f>
        <v>0</v>
      </c>
    </row>
    <row r="103" spans="1:18" hidden="1">
      <c r="B103">
        <f ca="1">OFFSET($AN$4, INT(ROWS($B$63:$B103)/3), MOD(ROWS($B$63:$B103), 3)-1 + (COLUMNS($B103:B103)-1)*2)</f>
        <v>0</v>
      </c>
      <c r="C103">
        <f ca="1">OFFSET($AN$4, INT(ROWS($B$63:$B103)/3), MOD(ROWS($B$63:$B103), 3)-1 + (COLUMNS($B103:C103)-1)*2)</f>
        <v>0</v>
      </c>
      <c r="D103">
        <f ca="1">OFFSET($AN$4, INT(ROWS($B$63:$B103)/3), MOD(ROWS($B$63:$B103), 3)-1 + (COLUMNS($B103:D103)-1)*2)</f>
        <v>-34.872010864509058</v>
      </c>
      <c r="E103">
        <f ca="1">OFFSET($AN$4, INT(ROWS($B$63:$B103)/3), MOD(ROWS($B$63:$B103), 3)-1 + (COLUMNS($B103:E103)-1)*2)</f>
        <v>172.83938077262434</v>
      </c>
      <c r="F103">
        <f ca="1">OFFSET($AN$4, INT(ROWS($B$63:$B103)/3), MOD(ROWS($B$63:$B103), 3)-1 + (COLUMNS($B103:F103)-1)*2)</f>
        <v>0</v>
      </c>
      <c r="G103">
        <f ca="1">OFFSET($AN$4, INT(ROWS($B$63:$B103)/3), MOD(ROWS($B$63:$B103), 3)-1 + (COLUMNS($B103:G103)-1)*2)</f>
        <v>0</v>
      </c>
      <c r="H103">
        <f ca="1">OFFSET($AN$4, INT(ROWS($B$63:$B103)/3), MOD(ROWS($B$63:$B103), 3)-1 + (COLUMNS($B103:H103)-1)*2)</f>
        <v>0</v>
      </c>
      <c r="I103">
        <f ca="1">OFFSET($AN$4, INT(ROWS($B$63:$B103)/3), MOD(ROWS($B$63:$B103), 3)-1 + (COLUMNS($B103:I103)-1)*2)</f>
        <v>0</v>
      </c>
      <c r="K103">
        <f ca="1">OFFSET($BH$4, INT(ROWS($K$63:$K103)/3), MOD(ROWS($K$63:$K103), 3)-1 + (COLUMNS($K103:K103)-1)*2)</f>
        <v>0</v>
      </c>
      <c r="L103">
        <f ca="1">OFFSET($BH$4, INT(ROWS($K$63:$K103)/3), MOD(ROWS($K$63:$K103), 3)-1 + (COLUMNS($K103:L103)-1)*2)</f>
        <v>0</v>
      </c>
      <c r="M103">
        <f ca="1">OFFSET($BH$4, INT(ROWS($K$63:$K103)/3), MOD(ROWS($K$63:$K103), 3)-1 + (COLUMNS($K103:M103)-1)*2)</f>
        <v>-34.891091764046706</v>
      </c>
      <c r="N103">
        <f ca="1">OFFSET($BH$4, INT(ROWS($K$63:$K103)/3), MOD(ROWS($K$63:$K103), 3)-1 + (COLUMNS($K103:N103)-1)*2)</f>
        <v>172.71986236675812</v>
      </c>
      <c r="O103">
        <f ca="1">OFFSET($BH$4, INT(ROWS($K$63:$K103)/3), MOD(ROWS($K$63:$K103), 3)-1 + (COLUMNS($K103:O103)-1)*2)</f>
        <v>0</v>
      </c>
      <c r="P103">
        <f ca="1">OFFSET($BH$4, INT(ROWS($K$63:$K103)/3), MOD(ROWS($K$63:$K103), 3)-1 + (COLUMNS($K103:P103)-1)*2)</f>
        <v>0</v>
      </c>
      <c r="Q103">
        <f ca="1">OFFSET($BH$4, INT(ROWS($K$63:$K103)/3), MOD(ROWS($K$63:$K103), 3)-1 + (COLUMNS($K103:Q103)-1)*2)</f>
        <v>0</v>
      </c>
      <c r="R103">
        <f ca="1">OFFSET($BH$4, INT(ROWS($K$63:$K103)/3), MOD(ROWS($K$63:$K103), 3)-1 + (COLUMNS($K103:R103)-1)*2)</f>
        <v>0</v>
      </c>
    </row>
    <row r="104" spans="1:18" hidden="1"/>
    <row r="105" spans="1:18" hidden="1">
      <c r="A105" s="22" t="str">
        <f ca="1">OFFSET($AA$4,INT(ROWS($B$63:$B105)/3),1-COLUMNS(($A$4:$AA$4)))</f>
        <v>Mokohinau</v>
      </c>
      <c r="B105">
        <f ca="1">OFFSET($AN$4, INT(ROWS($B$63:$B105)/3), MOD(ROWS($B$63:$B105), 3)-1 + (COLUMNS($B105:B105)-1)*2)</f>
        <v>0</v>
      </c>
      <c r="C105">
        <f ca="1">OFFSET($AN$4, INT(ROWS($B$63:$B105)/3), MOD(ROWS($B$63:$B105), 3)-1 + (COLUMNS($B105:C105)-1)*2)</f>
        <v>0</v>
      </c>
      <c r="D105">
        <f ca="1">OFFSET($AN$4, INT(ROWS($B$63:$B105)/3), MOD(ROWS($B$63:$B105), 3)-1 + (COLUMNS($B105:D105)-1)*2)</f>
        <v>-35.906066666666668</v>
      </c>
      <c r="E105">
        <f ca="1">OFFSET($AN$4, INT(ROWS($B$63:$B105)/3), MOD(ROWS($B$63:$B105), 3)-1 + (COLUMNS($B105:E105)-1)*2)</f>
        <v>175.11468333333335</v>
      </c>
      <c r="F105">
        <f ca="1">OFFSET($AN$4, INT(ROWS($B$63:$B105)/3), MOD(ROWS($B$63:$B105), 3)-1 + (COLUMNS($B105:F105)-1)*2)</f>
        <v>0</v>
      </c>
      <c r="G105">
        <f ca="1">OFFSET($AN$4, INT(ROWS($B$63:$B105)/3), MOD(ROWS($B$63:$B105), 3)-1 + (COLUMNS($B105:G105)-1)*2)</f>
        <v>0</v>
      </c>
      <c r="H105">
        <f ca="1">OFFSET($AN$4, INT(ROWS($B$63:$B105)/3), MOD(ROWS($B$63:$B105), 3)-1 + (COLUMNS($B105:H105)-1)*2)</f>
        <v>0</v>
      </c>
      <c r="I105">
        <f ca="1">OFFSET($AN$4, INT(ROWS($B$63:$B105)/3), MOD(ROWS($B$63:$B105), 3)-1 + (COLUMNS($B105:I105)-1)*2)</f>
        <v>0</v>
      </c>
      <c r="K105">
        <f ca="1">OFFSET($BH$4, INT(ROWS($K$63:$K105)/3), MOD(ROWS($K$63:$K105), 3)-1 + (COLUMNS($K105:K105)-1)*2)</f>
        <v>0</v>
      </c>
      <c r="L105">
        <f ca="1">OFFSET($BH$4, INT(ROWS($K$63:$K105)/3), MOD(ROWS($K$63:$K105), 3)-1 + (COLUMNS($K105:L105)-1)*2)</f>
        <v>0</v>
      </c>
      <c r="M105">
        <f ca="1">OFFSET($BH$4, INT(ROWS($K$63:$K105)/3), MOD(ROWS($K$63:$K105), 3)-1 + (COLUMNS($K105:M105)-1)*2)</f>
        <v>0</v>
      </c>
      <c r="N105">
        <f ca="1">OFFSET($BH$4, INT(ROWS($K$63:$K105)/3), MOD(ROWS($K$63:$K105), 3)-1 + (COLUMNS($K105:N105)-1)*2)</f>
        <v>0</v>
      </c>
      <c r="O105">
        <f ca="1">OFFSET($BH$4, INT(ROWS($K$63:$K105)/3), MOD(ROWS($K$63:$K105), 3)-1 + (COLUMNS($K105:O105)-1)*2)</f>
        <v>-35.906066666666668</v>
      </c>
      <c r="P105">
        <f ca="1">OFFSET($BH$4, INT(ROWS($K$63:$K105)/3), MOD(ROWS($K$63:$K105), 3)-1 + (COLUMNS($K105:P105)-1)*2)</f>
        <v>175.11468333333335</v>
      </c>
      <c r="Q105">
        <f ca="1">OFFSET($BH$4, INT(ROWS($K$63:$K105)/3), MOD(ROWS($K$63:$K105), 3)-1 + (COLUMNS($K105:Q105)-1)*2)</f>
        <v>0</v>
      </c>
      <c r="R105">
        <f ca="1">OFFSET($BH$4, INT(ROWS($K$63:$K105)/3), MOD(ROWS($K$63:$K105), 3)-1 + (COLUMNS($K105:R105)-1)*2)</f>
        <v>0</v>
      </c>
    </row>
    <row r="106" spans="1:18" hidden="1">
      <c r="B106">
        <f ca="1">OFFSET($AN$4, INT(ROWS($B$63:$B106)/3), MOD(ROWS($B$63:$B106), 3)-1 + (COLUMNS($B106:B106)-1)*2)</f>
        <v>0</v>
      </c>
      <c r="C106">
        <f ca="1">OFFSET($AN$4, INT(ROWS($B$63:$B106)/3), MOD(ROWS($B$63:$B106), 3)-1 + (COLUMNS($B106:C106)-1)*2)</f>
        <v>0</v>
      </c>
      <c r="D106">
        <f ca="1">OFFSET($AN$4, INT(ROWS($B$63:$B106)/3), MOD(ROWS($B$63:$B106), 3)-1 + (COLUMNS($B106:D106)-1)*2)</f>
        <v>-35.668815824169926</v>
      </c>
      <c r="E106">
        <f ca="1">OFFSET($AN$4, INT(ROWS($B$63:$B106)/3), MOD(ROWS($B$63:$B106), 3)-1 + (COLUMNS($B106:E106)-1)*2)</f>
        <v>174.38970645947043</v>
      </c>
      <c r="F106">
        <f ca="1">OFFSET($AN$4, INT(ROWS($B$63:$B106)/3), MOD(ROWS($B$63:$B106), 3)-1 + (COLUMNS($B106:F106)-1)*2)</f>
        <v>0</v>
      </c>
      <c r="G106">
        <f ca="1">OFFSET($AN$4, INT(ROWS($B$63:$B106)/3), MOD(ROWS($B$63:$B106), 3)-1 + (COLUMNS($B106:G106)-1)*2)</f>
        <v>0</v>
      </c>
      <c r="H106">
        <f ca="1">OFFSET($AN$4, INT(ROWS($B$63:$B106)/3), MOD(ROWS($B$63:$B106), 3)-1 + (COLUMNS($B106:H106)-1)*2)</f>
        <v>0</v>
      </c>
      <c r="I106">
        <f ca="1">OFFSET($AN$4, INT(ROWS($B$63:$B106)/3), MOD(ROWS($B$63:$B106), 3)-1 + (COLUMNS($B106:I106)-1)*2)</f>
        <v>0</v>
      </c>
      <c r="K106">
        <f ca="1">OFFSET($BH$4, INT(ROWS($K$63:$K106)/3), MOD(ROWS($K$63:$K106), 3)-1 + (COLUMNS($K106:K106)-1)*2)</f>
        <v>0</v>
      </c>
      <c r="L106">
        <f ca="1">OFFSET($BH$4, INT(ROWS($K$63:$K106)/3), MOD(ROWS($K$63:$K106), 3)-1 + (COLUMNS($K106:L106)-1)*2)</f>
        <v>0</v>
      </c>
      <c r="M106">
        <f ca="1">OFFSET($BH$4, INT(ROWS($K$63:$K106)/3), MOD(ROWS($K$63:$K106), 3)-1 + (COLUMNS($K106:M106)-1)*2)</f>
        <v>0</v>
      </c>
      <c r="N106">
        <f ca="1">OFFSET($BH$4, INT(ROWS($K$63:$K106)/3), MOD(ROWS($K$63:$K106), 3)-1 + (COLUMNS($K106:N106)-1)*2)</f>
        <v>0</v>
      </c>
      <c r="O106">
        <f ca="1">OFFSET($BH$4, INT(ROWS($K$63:$K106)/3), MOD(ROWS($K$63:$K106), 3)-1 + (COLUMNS($K106:O106)-1)*2)</f>
        <v>-35.643842051275527</v>
      </c>
      <c r="P106">
        <f ca="1">OFFSET($BH$4, INT(ROWS($K$63:$K106)/3), MOD(ROWS($K$63:$K106), 3)-1 + (COLUMNS($K106:P106)-1)*2)</f>
        <v>174.31339310432696</v>
      </c>
      <c r="Q106">
        <f ca="1">OFFSET($BH$4, INT(ROWS($K$63:$K106)/3), MOD(ROWS($K$63:$K106), 3)-1 + (COLUMNS($K106:Q106)-1)*2)</f>
        <v>0</v>
      </c>
      <c r="R106">
        <f ca="1">OFFSET($BH$4, INT(ROWS($K$63:$K106)/3), MOD(ROWS($K$63:$K106), 3)-1 + (COLUMNS($K106:R106)-1)*2)</f>
        <v>0</v>
      </c>
    </row>
    <row r="107" spans="1:18" hidden="1"/>
    <row r="108" spans="1:18" hidden="1">
      <c r="A108" s="22" t="str">
        <f ca="1">OFFSET($AA$4,INT(ROWS($B$63:$B108)/3),1-COLUMNS(($A$4:$AA$4)))</f>
        <v>Reinga Cp</v>
      </c>
      <c r="B108">
        <f ca="1">OFFSET($AN$4, INT(ROWS($B$63:$B108)/3), MOD(ROWS($B$63:$B108), 3)-1 + (COLUMNS($B108:B108)-1)*2)</f>
        <v>-34.427033333333334</v>
      </c>
      <c r="C108">
        <f ca="1">OFFSET($AN$4, INT(ROWS($B$63:$B108)/3), MOD(ROWS($B$63:$B108), 3)-1 + (COLUMNS($B108:C108)-1)*2)</f>
        <v>172.67726666666667</v>
      </c>
      <c r="D108">
        <f ca="1">OFFSET($AN$4, INT(ROWS($B$63:$B108)/3), MOD(ROWS($B$63:$B108), 3)-1 + (COLUMNS($B108:D108)-1)*2)</f>
        <v>0</v>
      </c>
      <c r="E108">
        <f ca="1">OFFSET($AN$4, INT(ROWS($B$63:$B108)/3), MOD(ROWS($B$63:$B108), 3)-1 + (COLUMNS($B108:E108)-1)*2)</f>
        <v>0</v>
      </c>
      <c r="F108">
        <f ca="1">OFFSET($AN$4, INT(ROWS($B$63:$B108)/3), MOD(ROWS($B$63:$B108), 3)-1 + (COLUMNS($B108:F108)-1)*2)</f>
        <v>0</v>
      </c>
      <c r="G108">
        <f ca="1">OFFSET($AN$4, INT(ROWS($B$63:$B108)/3), MOD(ROWS($B$63:$B108), 3)-1 + (COLUMNS($B108:G108)-1)*2)</f>
        <v>0</v>
      </c>
      <c r="H108">
        <f ca="1">OFFSET($AN$4, INT(ROWS($B$63:$B108)/3), MOD(ROWS($B$63:$B108), 3)-1 + (COLUMNS($B108:H108)-1)*2)</f>
        <v>0</v>
      </c>
      <c r="I108">
        <f ca="1">OFFSET($AN$4, INT(ROWS($B$63:$B108)/3), MOD(ROWS($B$63:$B108), 3)-1 + (COLUMNS($B108:I108)-1)*2)</f>
        <v>0</v>
      </c>
      <c r="K108">
        <f ca="1">OFFSET($BH$4, INT(ROWS($K$63:$K108)/3), MOD(ROWS($K$63:$K108), 3)-1 + (COLUMNS($K108:K108)-1)*2)</f>
        <v>0</v>
      </c>
      <c r="L108">
        <f ca="1">OFFSET($BH$4, INT(ROWS($K$63:$K108)/3), MOD(ROWS($K$63:$K108), 3)-1 + (COLUMNS($K108:L108)-1)*2)</f>
        <v>0</v>
      </c>
      <c r="M108">
        <f ca="1">OFFSET($BH$4, INT(ROWS($K$63:$K108)/3), MOD(ROWS($K$63:$K108), 3)-1 + (COLUMNS($K108:M108)-1)*2)</f>
        <v>-34.427033333333334</v>
      </c>
      <c r="N108">
        <f ca="1">OFFSET($BH$4, INT(ROWS($K$63:$K108)/3), MOD(ROWS($K$63:$K108), 3)-1 + (COLUMNS($K108:N108)-1)*2)</f>
        <v>172.67726666666667</v>
      </c>
      <c r="O108">
        <f ca="1">OFFSET($BH$4, INT(ROWS($K$63:$K108)/3), MOD(ROWS($K$63:$K108), 3)-1 + (COLUMNS($K108:O108)-1)*2)</f>
        <v>0</v>
      </c>
      <c r="P108">
        <f ca="1">OFFSET($BH$4, INT(ROWS($K$63:$K108)/3), MOD(ROWS($K$63:$K108), 3)-1 + (COLUMNS($K108:P108)-1)*2)</f>
        <v>0</v>
      </c>
      <c r="Q108">
        <f ca="1">OFFSET($BH$4, INT(ROWS($K$63:$K108)/3), MOD(ROWS($K$63:$K108), 3)-1 + (COLUMNS($K108:Q108)-1)*2)</f>
        <v>0</v>
      </c>
      <c r="R108">
        <f ca="1">OFFSET($BH$4, INT(ROWS($K$63:$K108)/3), MOD(ROWS($K$63:$K108), 3)-1 + (COLUMNS($K108:R108)-1)*2)</f>
        <v>0</v>
      </c>
    </row>
    <row r="109" spans="1:18" hidden="1">
      <c r="B109">
        <f ca="1">OFFSET($AN$4, INT(ROWS($B$63:$B109)/3), MOD(ROWS($B$63:$B109), 3)-1 + (COLUMNS($B109:B109)-1)*2)</f>
        <v>-34.534543718196922</v>
      </c>
      <c r="C109">
        <f ca="1">OFFSET($AN$4, INT(ROWS($B$63:$B109)/3), MOD(ROWS($B$63:$B109), 3)-1 + (COLUMNS($B109:C109)-1)*2)</f>
        <v>172.33771984023161</v>
      </c>
      <c r="D109">
        <f ca="1">OFFSET($AN$4, INT(ROWS($B$63:$B109)/3), MOD(ROWS($B$63:$B109), 3)-1 + (COLUMNS($B109:D109)-1)*2)</f>
        <v>0</v>
      </c>
      <c r="E109">
        <f ca="1">OFFSET($AN$4, INT(ROWS($B$63:$B109)/3), MOD(ROWS($B$63:$B109), 3)-1 + (COLUMNS($B109:E109)-1)*2)</f>
        <v>0</v>
      </c>
      <c r="F109">
        <f ca="1">OFFSET($AN$4, INT(ROWS($B$63:$B109)/3), MOD(ROWS($B$63:$B109), 3)-1 + (COLUMNS($B109:F109)-1)*2)</f>
        <v>0</v>
      </c>
      <c r="G109">
        <f ca="1">OFFSET($AN$4, INT(ROWS($B$63:$B109)/3), MOD(ROWS($B$63:$B109), 3)-1 + (COLUMNS($B109:G109)-1)*2)</f>
        <v>0</v>
      </c>
      <c r="H109">
        <f ca="1">OFFSET($AN$4, INT(ROWS($B$63:$B109)/3), MOD(ROWS($B$63:$B109), 3)-1 + (COLUMNS($B109:H109)-1)*2)</f>
        <v>0</v>
      </c>
      <c r="I109">
        <f ca="1">OFFSET($AN$4, INT(ROWS($B$63:$B109)/3), MOD(ROWS($B$63:$B109), 3)-1 + (COLUMNS($B109:I109)-1)*2)</f>
        <v>0</v>
      </c>
      <c r="K109">
        <f ca="1">OFFSET($BH$4, INT(ROWS($K$63:$K109)/3), MOD(ROWS($K$63:$K109), 3)-1 + (COLUMNS($K109:K109)-1)*2)</f>
        <v>0</v>
      </c>
      <c r="L109">
        <f ca="1">OFFSET($BH$4, INT(ROWS($K$63:$K109)/3), MOD(ROWS($K$63:$K109), 3)-1 + (COLUMNS($K109:L109)-1)*2)</f>
        <v>0</v>
      </c>
      <c r="M109">
        <f ca="1">OFFSET($BH$4, INT(ROWS($K$63:$K109)/3), MOD(ROWS($K$63:$K109), 3)-1 + (COLUMNS($K109:M109)-1)*2)</f>
        <v>-34.594271709787805</v>
      </c>
      <c r="N109">
        <f ca="1">OFFSET($BH$4, INT(ROWS($K$63:$K109)/3), MOD(ROWS($K$63:$K109), 3)-1 + (COLUMNS($K109:N109)-1)*2)</f>
        <v>172.14908271443434</v>
      </c>
      <c r="O109">
        <f ca="1">OFFSET($BH$4, INT(ROWS($K$63:$K109)/3), MOD(ROWS($K$63:$K109), 3)-1 + (COLUMNS($K109:O109)-1)*2)</f>
        <v>0</v>
      </c>
      <c r="P109">
        <f ca="1">OFFSET($BH$4, INT(ROWS($K$63:$K109)/3), MOD(ROWS($K$63:$K109), 3)-1 + (COLUMNS($K109:P109)-1)*2)</f>
        <v>0</v>
      </c>
      <c r="Q109">
        <f ca="1">OFFSET($BH$4, INT(ROWS($K$63:$K109)/3), MOD(ROWS($K$63:$K109), 3)-1 + (COLUMNS($K109:Q109)-1)*2)</f>
        <v>0</v>
      </c>
      <c r="R109">
        <f ca="1">OFFSET($BH$4, INT(ROWS($K$63:$K109)/3), MOD(ROWS($K$63:$K109), 3)-1 + (COLUMNS($K109:R109)-1)*2)</f>
        <v>0</v>
      </c>
    </row>
    <row r="110" spans="1:18" hidden="1"/>
    <row r="111" spans="1:18" hidden="1">
      <c r="A111" s="22" t="str">
        <f ca="1">OFFSET($AA$4,INT(ROWS($B$63:$B111)/3),1-COLUMNS(($A$4:$AA$4)))</f>
        <v>Napier Apt</v>
      </c>
      <c r="B111">
        <f ca="1">OFFSET($AN$4, INT(ROWS($B$63:$B111)/3), MOD(ROWS($B$63:$B111), 3)-1 + (COLUMNS($B111:B111)-1)*2)</f>
        <v>-39.436883333333334</v>
      </c>
      <c r="C111">
        <f ca="1">OFFSET($AN$4, INT(ROWS($B$63:$B111)/3), MOD(ROWS($B$63:$B111), 3)-1 + (COLUMNS($B111:C111)-1)*2)</f>
        <v>176.8672</v>
      </c>
      <c r="D111">
        <f ca="1">OFFSET($AN$4, INT(ROWS($B$63:$B111)/3), MOD(ROWS($B$63:$B111), 3)-1 + (COLUMNS($B111:D111)-1)*2)</f>
        <v>0</v>
      </c>
      <c r="E111">
        <f ca="1">OFFSET($AN$4, INT(ROWS($B$63:$B111)/3), MOD(ROWS($B$63:$B111), 3)-1 + (COLUMNS($B111:E111)-1)*2)</f>
        <v>0</v>
      </c>
      <c r="F111">
        <f ca="1">OFFSET($AN$4, INT(ROWS($B$63:$B111)/3), MOD(ROWS($B$63:$B111), 3)-1 + (COLUMNS($B111:F111)-1)*2)</f>
        <v>0</v>
      </c>
      <c r="G111">
        <f ca="1">OFFSET($AN$4, INT(ROWS($B$63:$B111)/3), MOD(ROWS($B$63:$B111), 3)-1 + (COLUMNS($B111:G111)-1)*2)</f>
        <v>0</v>
      </c>
      <c r="H111">
        <f ca="1">OFFSET($AN$4, INT(ROWS($B$63:$B111)/3), MOD(ROWS($B$63:$B111), 3)-1 + (COLUMNS($B111:H111)-1)*2)</f>
        <v>0</v>
      </c>
      <c r="I111">
        <f ca="1">OFFSET($AN$4, INT(ROWS($B$63:$B111)/3), MOD(ROWS($B$63:$B111), 3)-1 + (COLUMNS($B111:I111)-1)*2)</f>
        <v>0</v>
      </c>
      <c r="K111">
        <f ca="1">OFFSET($BH$4, INT(ROWS($K$63:$K111)/3), MOD(ROWS($K$63:$K111), 3)-1 + (COLUMNS($K111:K111)-1)*2)</f>
        <v>-39.436883333333334</v>
      </c>
      <c r="L111">
        <f ca="1">OFFSET($BH$4, INT(ROWS($K$63:$K111)/3), MOD(ROWS($K$63:$K111), 3)-1 + (COLUMNS($K111:L111)-1)*2)</f>
        <v>176.8672</v>
      </c>
      <c r="M111">
        <f ca="1">OFFSET($BH$4, INT(ROWS($K$63:$K111)/3), MOD(ROWS($K$63:$K111), 3)-1 + (COLUMNS($K111:M111)-1)*2)</f>
        <v>0</v>
      </c>
      <c r="N111">
        <f ca="1">OFFSET($BH$4, INT(ROWS($K$63:$K111)/3), MOD(ROWS($K$63:$K111), 3)-1 + (COLUMNS($K111:N111)-1)*2)</f>
        <v>0</v>
      </c>
      <c r="O111">
        <f ca="1">OFFSET($BH$4, INT(ROWS($K$63:$K111)/3), MOD(ROWS($K$63:$K111), 3)-1 + (COLUMNS($K111:O111)-1)*2)</f>
        <v>0</v>
      </c>
      <c r="P111">
        <f ca="1">OFFSET($BH$4, INT(ROWS($K$63:$K111)/3), MOD(ROWS($K$63:$K111), 3)-1 + (COLUMNS($K111:P111)-1)*2)</f>
        <v>0</v>
      </c>
      <c r="Q111">
        <f ca="1">OFFSET($BH$4, INT(ROWS($K$63:$K111)/3), MOD(ROWS($K$63:$K111), 3)-1 + (COLUMNS($K111:Q111)-1)*2)</f>
        <v>0</v>
      </c>
      <c r="R111">
        <f ca="1">OFFSET($BH$4, INT(ROWS($K$63:$K111)/3), MOD(ROWS($K$63:$K111), 3)-1 + (COLUMNS($K111:R111)-1)*2)</f>
        <v>0</v>
      </c>
    </row>
    <row r="112" spans="1:18" hidden="1">
      <c r="B112">
        <f ca="1">OFFSET($AN$4, INT(ROWS($B$63:$B112)/3), MOD(ROWS($B$63:$B112), 3)-1 + (COLUMNS($B112:B112)-1)*2)</f>
        <v>-39.436883333333334</v>
      </c>
      <c r="C112">
        <f ca="1">OFFSET($AN$4, INT(ROWS($B$63:$B112)/3), MOD(ROWS($B$63:$B112), 3)-1 + (COLUMNS($B112:C112)-1)*2)</f>
        <v>176.8672</v>
      </c>
      <c r="D112">
        <f ca="1">OFFSET($AN$4, INT(ROWS($B$63:$B112)/3), MOD(ROWS($B$63:$B112), 3)-1 + (COLUMNS($B112:D112)-1)*2)</f>
        <v>0</v>
      </c>
      <c r="E112">
        <f ca="1">OFFSET($AN$4, INT(ROWS($B$63:$B112)/3), MOD(ROWS($B$63:$B112), 3)-1 + (COLUMNS($B112:E112)-1)*2)</f>
        <v>0</v>
      </c>
      <c r="F112">
        <f ca="1">OFFSET($AN$4, INT(ROWS($B$63:$B112)/3), MOD(ROWS($B$63:$B112), 3)-1 + (COLUMNS($B112:F112)-1)*2)</f>
        <v>0</v>
      </c>
      <c r="G112">
        <f ca="1">OFFSET($AN$4, INT(ROWS($B$63:$B112)/3), MOD(ROWS($B$63:$B112), 3)-1 + (COLUMNS($B112:G112)-1)*2)</f>
        <v>0</v>
      </c>
      <c r="H112">
        <f ca="1">OFFSET($AN$4, INT(ROWS($B$63:$B112)/3), MOD(ROWS($B$63:$B112), 3)-1 + (COLUMNS($B112:H112)-1)*2)</f>
        <v>0</v>
      </c>
      <c r="I112">
        <f ca="1">OFFSET($AN$4, INT(ROWS($B$63:$B112)/3), MOD(ROWS($B$63:$B112), 3)-1 + (COLUMNS($B112:I112)-1)*2)</f>
        <v>0</v>
      </c>
      <c r="K112">
        <f ca="1">OFFSET($BH$4, INT(ROWS($K$63:$K112)/3), MOD(ROWS($K$63:$K112), 3)-1 + (COLUMNS($K112:K112)-1)*2)</f>
        <v>-39.436883333333334</v>
      </c>
      <c r="L112">
        <f ca="1">OFFSET($BH$4, INT(ROWS($K$63:$K112)/3), MOD(ROWS($K$63:$K112), 3)-1 + (COLUMNS($K112:L112)-1)*2)</f>
        <v>176.8672</v>
      </c>
      <c r="M112">
        <f ca="1">OFFSET($BH$4, INT(ROWS($K$63:$K112)/3), MOD(ROWS($K$63:$K112), 3)-1 + (COLUMNS($K112:M112)-1)*2)</f>
        <v>0</v>
      </c>
      <c r="N112">
        <f ca="1">OFFSET($BH$4, INT(ROWS($K$63:$K112)/3), MOD(ROWS($K$63:$K112), 3)-1 + (COLUMNS($K112:N112)-1)*2)</f>
        <v>0</v>
      </c>
      <c r="O112">
        <f ca="1">OFFSET($BH$4, INT(ROWS($K$63:$K112)/3), MOD(ROWS($K$63:$K112), 3)-1 + (COLUMNS($K112:O112)-1)*2)</f>
        <v>0</v>
      </c>
      <c r="P112">
        <f ca="1">OFFSET($BH$4, INT(ROWS($K$63:$K112)/3), MOD(ROWS($K$63:$K112), 3)-1 + (COLUMNS($K112:P112)-1)*2)</f>
        <v>0</v>
      </c>
      <c r="Q112">
        <f ca="1">OFFSET($BH$4, INT(ROWS($K$63:$K112)/3), MOD(ROWS($K$63:$K112), 3)-1 + (COLUMNS($K112:Q112)-1)*2)</f>
        <v>0</v>
      </c>
      <c r="R112">
        <f ca="1">OFFSET($BH$4, INT(ROWS($K$63:$K112)/3), MOD(ROWS($K$63:$K112), 3)-1 + (COLUMNS($K112:R112)-1)*2)</f>
        <v>0</v>
      </c>
    </row>
    <row r="113" spans="1:18" hidden="1"/>
    <row r="114" spans="1:18" hidden="1">
      <c r="A114" s="22" t="str">
        <f ca="1">OFFSET($AA$4,INT(ROWS($B$63:$B114)/3),1-COLUMNS(($A$4:$AA$4)))</f>
        <v>Castlepoint</v>
      </c>
      <c r="B114">
        <f ca="1">OFFSET($AN$4, INT(ROWS($B$63:$B114)/3), MOD(ROWS($B$63:$B114), 3)-1 + (COLUMNS($B114:B114)-1)*2)</f>
        <v>-40.900433333333332</v>
      </c>
      <c r="C114">
        <f ca="1">OFFSET($AN$4, INT(ROWS($B$63:$B114)/3), MOD(ROWS($B$63:$B114), 3)-1 + (COLUMNS($B114:C114)-1)*2)</f>
        <v>176.23134999999999</v>
      </c>
      <c r="D114">
        <f ca="1">OFFSET($AN$4, INT(ROWS($B$63:$B114)/3), MOD(ROWS($B$63:$B114), 3)-1 + (COLUMNS($B114:D114)-1)*2)</f>
        <v>0</v>
      </c>
      <c r="E114">
        <f ca="1">OFFSET($AN$4, INT(ROWS($B$63:$B114)/3), MOD(ROWS($B$63:$B114), 3)-1 + (COLUMNS($B114:E114)-1)*2)</f>
        <v>0</v>
      </c>
      <c r="F114">
        <f ca="1">OFFSET($AN$4, INT(ROWS($B$63:$B114)/3), MOD(ROWS($B$63:$B114), 3)-1 + (COLUMNS($B114:F114)-1)*2)</f>
        <v>0</v>
      </c>
      <c r="G114">
        <f ca="1">OFFSET($AN$4, INT(ROWS($B$63:$B114)/3), MOD(ROWS($B$63:$B114), 3)-1 + (COLUMNS($B114:G114)-1)*2)</f>
        <v>0</v>
      </c>
      <c r="H114">
        <f ca="1">OFFSET($AN$4, INT(ROWS($B$63:$B114)/3), MOD(ROWS($B$63:$B114), 3)-1 + (COLUMNS($B114:H114)-1)*2)</f>
        <v>0</v>
      </c>
      <c r="I114">
        <f ca="1">OFFSET($AN$4, INT(ROWS($B$63:$B114)/3), MOD(ROWS($B$63:$B114), 3)-1 + (COLUMNS($B114:I114)-1)*2)</f>
        <v>0</v>
      </c>
      <c r="K114">
        <f ca="1">OFFSET($BH$4, INT(ROWS($K$63:$K114)/3), MOD(ROWS($K$63:$K114), 3)-1 + (COLUMNS($K114:K114)-1)*2)</f>
        <v>-40.900433333333332</v>
      </c>
      <c r="L114">
        <f ca="1">OFFSET($BH$4, INT(ROWS($K$63:$K114)/3), MOD(ROWS($K$63:$K114), 3)-1 + (COLUMNS($K114:L114)-1)*2)</f>
        <v>176.23134999999999</v>
      </c>
      <c r="M114">
        <f ca="1">OFFSET($BH$4, INT(ROWS($K$63:$K114)/3), MOD(ROWS($K$63:$K114), 3)-1 + (COLUMNS($K114:M114)-1)*2)</f>
        <v>0</v>
      </c>
      <c r="N114">
        <f ca="1">OFFSET($BH$4, INT(ROWS($K$63:$K114)/3), MOD(ROWS($K$63:$K114), 3)-1 + (COLUMNS($K114:N114)-1)*2)</f>
        <v>0</v>
      </c>
      <c r="O114">
        <f ca="1">OFFSET($BH$4, INT(ROWS($K$63:$K114)/3), MOD(ROWS($K$63:$K114), 3)-1 + (COLUMNS($K114:O114)-1)*2)</f>
        <v>0</v>
      </c>
      <c r="P114">
        <f ca="1">OFFSET($BH$4, INT(ROWS($K$63:$K114)/3), MOD(ROWS($K$63:$K114), 3)-1 + (COLUMNS($K114:P114)-1)*2)</f>
        <v>0</v>
      </c>
      <c r="Q114">
        <f ca="1">OFFSET($BH$4, INT(ROWS($K$63:$K114)/3), MOD(ROWS($K$63:$K114), 3)-1 + (COLUMNS($K114:Q114)-1)*2)</f>
        <v>0</v>
      </c>
      <c r="R114">
        <f ca="1">OFFSET($BH$4, INT(ROWS($K$63:$K114)/3), MOD(ROWS($K$63:$K114), 3)-1 + (COLUMNS($K114:R114)-1)*2)</f>
        <v>0</v>
      </c>
    </row>
    <row r="115" spans="1:18" hidden="1">
      <c r="B115">
        <f ca="1">OFFSET($AN$4, INT(ROWS($B$63:$B115)/3), MOD(ROWS($B$63:$B115), 3)-1 + (COLUMNS($B115:B115)-1)*2)</f>
        <v>-40.900433333333332</v>
      </c>
      <c r="C115">
        <f ca="1">OFFSET($AN$4, INT(ROWS($B$63:$B115)/3), MOD(ROWS($B$63:$B115), 3)-1 + (COLUMNS($B115:C115)-1)*2)</f>
        <v>176.23134999999999</v>
      </c>
      <c r="D115">
        <f ca="1">OFFSET($AN$4, INT(ROWS($B$63:$B115)/3), MOD(ROWS($B$63:$B115), 3)-1 + (COLUMNS($B115:D115)-1)*2)</f>
        <v>0</v>
      </c>
      <c r="E115">
        <f ca="1">OFFSET($AN$4, INT(ROWS($B$63:$B115)/3), MOD(ROWS($B$63:$B115), 3)-1 + (COLUMNS($B115:E115)-1)*2)</f>
        <v>0</v>
      </c>
      <c r="F115">
        <f ca="1">OFFSET($AN$4, INT(ROWS($B$63:$B115)/3), MOD(ROWS($B$63:$B115), 3)-1 + (COLUMNS($B115:F115)-1)*2)</f>
        <v>0</v>
      </c>
      <c r="G115">
        <f ca="1">OFFSET($AN$4, INT(ROWS($B$63:$B115)/3), MOD(ROWS($B$63:$B115), 3)-1 + (COLUMNS($B115:G115)-1)*2)</f>
        <v>0</v>
      </c>
      <c r="H115">
        <f ca="1">OFFSET($AN$4, INT(ROWS($B$63:$B115)/3), MOD(ROWS($B$63:$B115), 3)-1 + (COLUMNS($B115:H115)-1)*2)</f>
        <v>0</v>
      </c>
      <c r="I115">
        <f ca="1">OFFSET($AN$4, INT(ROWS($B$63:$B115)/3), MOD(ROWS($B$63:$B115), 3)-1 + (COLUMNS($B115:I115)-1)*2)</f>
        <v>0</v>
      </c>
      <c r="K115">
        <f ca="1">OFFSET($BH$4, INT(ROWS($K$63:$K115)/3), MOD(ROWS($K$63:$K115), 3)-1 + (COLUMNS($K115:K115)-1)*2)</f>
        <v>-40.900433333333332</v>
      </c>
      <c r="L115">
        <f ca="1">OFFSET($BH$4, INT(ROWS($K$63:$K115)/3), MOD(ROWS($K$63:$K115), 3)-1 + (COLUMNS($K115:L115)-1)*2)</f>
        <v>176.23134999999999</v>
      </c>
      <c r="M115">
        <f ca="1">OFFSET($BH$4, INT(ROWS($K$63:$K115)/3), MOD(ROWS($K$63:$K115), 3)-1 + (COLUMNS($K115:M115)-1)*2)</f>
        <v>0</v>
      </c>
      <c r="N115">
        <f ca="1">OFFSET($BH$4, INT(ROWS($K$63:$K115)/3), MOD(ROWS($K$63:$K115), 3)-1 + (COLUMNS($K115:N115)-1)*2)</f>
        <v>0</v>
      </c>
      <c r="O115">
        <f ca="1">OFFSET($BH$4, INT(ROWS($K$63:$K115)/3), MOD(ROWS($K$63:$K115), 3)-1 + (COLUMNS($K115:O115)-1)*2)</f>
        <v>0</v>
      </c>
      <c r="P115">
        <f ca="1">OFFSET($BH$4, INT(ROWS($K$63:$K115)/3), MOD(ROWS($K$63:$K115), 3)-1 + (COLUMNS($K115:P115)-1)*2)</f>
        <v>0</v>
      </c>
      <c r="Q115">
        <f ca="1">OFFSET($BH$4, INT(ROWS($K$63:$K115)/3), MOD(ROWS($K$63:$K115), 3)-1 + (COLUMNS($K115:Q115)-1)*2)</f>
        <v>0</v>
      </c>
      <c r="R115">
        <f ca="1">OFFSET($BH$4, INT(ROWS($K$63:$K115)/3), MOD(ROWS($K$63:$K115), 3)-1 + (COLUMNS($K115:R115)-1)*2)</f>
        <v>0</v>
      </c>
    </row>
    <row r="116" spans="1:18" hidden="1"/>
    <row r="117" spans="1:18" hidden="1">
      <c r="A117" s="22" t="str">
        <f ca="1">OFFSET($AA$4,INT(ROWS($B$63:$B117)/3),1-COLUMNS(($A$4:$AA$4)))</f>
        <v>Mahia Pn</v>
      </c>
      <c r="B117">
        <f ca="1">OFFSET($AN$4, INT(ROWS($B$63:$B117)/3), MOD(ROWS($B$63:$B117), 3)-1 + (COLUMNS($B117:B117)-1)*2)</f>
        <v>-39.099649999999997</v>
      </c>
      <c r="C117">
        <f ca="1">OFFSET($AN$4, INT(ROWS($B$63:$B117)/3), MOD(ROWS($B$63:$B117), 3)-1 + (COLUMNS($B117:C117)-1)*2)</f>
        <v>177.95413333333335</v>
      </c>
      <c r="D117">
        <f ca="1">OFFSET($AN$4, INT(ROWS($B$63:$B117)/3), MOD(ROWS($B$63:$B117), 3)-1 + (COLUMNS($B117:D117)-1)*2)</f>
        <v>0</v>
      </c>
      <c r="E117">
        <f ca="1">OFFSET($AN$4, INT(ROWS($B$63:$B117)/3), MOD(ROWS($B$63:$B117), 3)-1 + (COLUMNS($B117:E117)-1)*2)</f>
        <v>0</v>
      </c>
      <c r="F117">
        <f ca="1">OFFSET($AN$4, INT(ROWS($B$63:$B117)/3), MOD(ROWS($B$63:$B117), 3)-1 + (COLUMNS($B117:F117)-1)*2)</f>
        <v>0</v>
      </c>
      <c r="G117">
        <f ca="1">OFFSET($AN$4, INT(ROWS($B$63:$B117)/3), MOD(ROWS($B$63:$B117), 3)-1 + (COLUMNS($B117:G117)-1)*2)</f>
        <v>0</v>
      </c>
      <c r="H117">
        <f ca="1">OFFSET($AN$4, INT(ROWS($B$63:$B117)/3), MOD(ROWS($B$63:$B117), 3)-1 + (COLUMNS($B117:H117)-1)*2)</f>
        <v>0</v>
      </c>
      <c r="I117">
        <f ca="1">OFFSET($AN$4, INT(ROWS($B$63:$B117)/3), MOD(ROWS($B$63:$B117), 3)-1 + (COLUMNS($B117:I117)-1)*2)</f>
        <v>0</v>
      </c>
      <c r="K117">
        <f ca="1">OFFSET($BH$4, INT(ROWS($K$63:$K117)/3), MOD(ROWS($K$63:$K117), 3)-1 + (COLUMNS($K117:K117)-1)*2)</f>
        <v>-39.099649999999997</v>
      </c>
      <c r="L117">
        <f ca="1">OFFSET($BH$4, INT(ROWS($K$63:$K117)/3), MOD(ROWS($K$63:$K117), 3)-1 + (COLUMNS($K117:L117)-1)*2)</f>
        <v>177.95413333333335</v>
      </c>
      <c r="M117">
        <f ca="1">OFFSET($BH$4, INT(ROWS($K$63:$K117)/3), MOD(ROWS($K$63:$K117), 3)-1 + (COLUMNS($K117:M117)-1)*2)</f>
        <v>0</v>
      </c>
      <c r="N117">
        <f ca="1">OFFSET($BH$4, INT(ROWS($K$63:$K117)/3), MOD(ROWS($K$63:$K117), 3)-1 + (COLUMNS($K117:N117)-1)*2)</f>
        <v>0</v>
      </c>
      <c r="O117">
        <f ca="1">OFFSET($BH$4, INT(ROWS($K$63:$K117)/3), MOD(ROWS($K$63:$K117), 3)-1 + (COLUMNS($K117:O117)-1)*2)</f>
        <v>0</v>
      </c>
      <c r="P117">
        <f ca="1">OFFSET($BH$4, INT(ROWS($K$63:$K117)/3), MOD(ROWS($K$63:$K117), 3)-1 + (COLUMNS($K117:P117)-1)*2)</f>
        <v>0</v>
      </c>
      <c r="Q117">
        <f ca="1">OFFSET($BH$4, INT(ROWS($K$63:$K117)/3), MOD(ROWS($K$63:$K117), 3)-1 + (COLUMNS($K117:Q117)-1)*2)</f>
        <v>0</v>
      </c>
      <c r="R117">
        <f ca="1">OFFSET($BH$4, INT(ROWS($K$63:$K117)/3), MOD(ROWS($K$63:$K117), 3)-1 + (COLUMNS($K117:R117)-1)*2)</f>
        <v>0</v>
      </c>
    </row>
    <row r="118" spans="1:18" hidden="1">
      <c r="B118">
        <f ca="1">OFFSET($AN$4, INT(ROWS($B$63:$B118)/3), MOD(ROWS($B$63:$B118), 3)-1 + (COLUMNS($B118:B118)-1)*2)</f>
        <v>-39.099649999999997</v>
      </c>
      <c r="C118">
        <f ca="1">OFFSET($AN$4, INT(ROWS($B$63:$B118)/3), MOD(ROWS($B$63:$B118), 3)-1 + (COLUMNS($B118:C118)-1)*2)</f>
        <v>177.95413333333335</v>
      </c>
      <c r="D118">
        <f ca="1">OFFSET($AN$4, INT(ROWS($B$63:$B118)/3), MOD(ROWS($B$63:$B118), 3)-1 + (COLUMNS($B118:D118)-1)*2)</f>
        <v>0</v>
      </c>
      <c r="E118">
        <f ca="1">OFFSET($AN$4, INT(ROWS($B$63:$B118)/3), MOD(ROWS($B$63:$B118), 3)-1 + (COLUMNS($B118:E118)-1)*2)</f>
        <v>0</v>
      </c>
      <c r="F118">
        <f ca="1">OFFSET($AN$4, INT(ROWS($B$63:$B118)/3), MOD(ROWS($B$63:$B118), 3)-1 + (COLUMNS($B118:F118)-1)*2)</f>
        <v>0</v>
      </c>
      <c r="G118">
        <f ca="1">OFFSET($AN$4, INT(ROWS($B$63:$B118)/3), MOD(ROWS($B$63:$B118), 3)-1 + (COLUMNS($B118:G118)-1)*2)</f>
        <v>0</v>
      </c>
      <c r="H118">
        <f ca="1">OFFSET($AN$4, INT(ROWS($B$63:$B118)/3), MOD(ROWS($B$63:$B118), 3)-1 + (COLUMNS($B118:H118)-1)*2)</f>
        <v>0</v>
      </c>
      <c r="I118">
        <f ca="1">OFFSET($AN$4, INT(ROWS($B$63:$B118)/3), MOD(ROWS($B$63:$B118), 3)-1 + (COLUMNS($B118:I118)-1)*2)</f>
        <v>0</v>
      </c>
      <c r="K118">
        <f ca="1">OFFSET($BH$4, INT(ROWS($K$63:$K118)/3), MOD(ROWS($K$63:$K118), 3)-1 + (COLUMNS($K118:K118)-1)*2)</f>
        <v>-39.099649999999997</v>
      </c>
      <c r="L118">
        <f ca="1">OFFSET($BH$4, INT(ROWS($K$63:$K118)/3), MOD(ROWS($K$63:$K118), 3)-1 + (COLUMNS($K118:L118)-1)*2)</f>
        <v>177.95413333333335</v>
      </c>
      <c r="M118">
        <f ca="1">OFFSET($BH$4, INT(ROWS($K$63:$K118)/3), MOD(ROWS($K$63:$K118), 3)-1 + (COLUMNS($K118:M118)-1)*2)</f>
        <v>0</v>
      </c>
      <c r="N118">
        <f ca="1">OFFSET($BH$4, INT(ROWS($K$63:$K118)/3), MOD(ROWS($K$63:$K118), 3)-1 + (COLUMNS($K118:N118)-1)*2)</f>
        <v>0</v>
      </c>
      <c r="O118">
        <f ca="1">OFFSET($BH$4, INT(ROWS($K$63:$K118)/3), MOD(ROWS($K$63:$K118), 3)-1 + (COLUMNS($K118:O118)-1)*2)</f>
        <v>0</v>
      </c>
      <c r="P118">
        <f ca="1">OFFSET($BH$4, INT(ROWS($K$63:$K118)/3), MOD(ROWS($K$63:$K118), 3)-1 + (COLUMNS($K118:P118)-1)*2)</f>
        <v>0</v>
      </c>
      <c r="Q118">
        <f ca="1">OFFSET($BH$4, INT(ROWS($K$63:$K118)/3), MOD(ROWS($K$63:$K118), 3)-1 + (COLUMNS($K118:Q118)-1)*2)</f>
        <v>0</v>
      </c>
      <c r="R118">
        <f ca="1">OFFSET($BH$4, INT(ROWS($K$63:$K118)/3), MOD(ROWS($K$63:$K118), 3)-1 + (COLUMNS($K118:R118)-1)*2)</f>
        <v>0</v>
      </c>
    </row>
    <row r="119" spans="1:18" hidden="1"/>
    <row r="120" spans="1:18" hidden="1">
      <c r="A120" s="22" t="str">
        <f ca="1">OFFSET($AA$4,INT(ROWS($B$63:$B120)/3),1-COLUMNS(($A$4:$AA$4)))</f>
        <v>Kidnappers Cp</v>
      </c>
      <c r="B120">
        <f ca="1">OFFSET($AN$4, INT(ROWS($B$63:$B120)/3), MOD(ROWS($B$63:$B120), 3)-1 + (COLUMNS($B120:B120)-1)*2)</f>
        <v>-39.645200000000003</v>
      </c>
      <c r="C120">
        <f ca="1">OFFSET($AN$4, INT(ROWS($B$63:$B120)/3), MOD(ROWS($B$63:$B120), 3)-1 + (COLUMNS($B120:C120)-1)*2)</f>
        <v>177.09119999999999</v>
      </c>
      <c r="D120">
        <f ca="1">OFFSET($AN$4, INT(ROWS($B$63:$B120)/3), MOD(ROWS($B$63:$B120), 3)-1 + (COLUMNS($B120:D120)-1)*2)</f>
        <v>0</v>
      </c>
      <c r="E120">
        <f ca="1">OFFSET($AN$4, INT(ROWS($B$63:$B120)/3), MOD(ROWS($B$63:$B120), 3)-1 + (COLUMNS($B120:E120)-1)*2)</f>
        <v>0</v>
      </c>
      <c r="F120">
        <f ca="1">OFFSET($AN$4, INT(ROWS($B$63:$B120)/3), MOD(ROWS($B$63:$B120), 3)-1 + (COLUMNS($B120:F120)-1)*2)</f>
        <v>0</v>
      </c>
      <c r="G120">
        <f ca="1">OFFSET($AN$4, INT(ROWS($B$63:$B120)/3), MOD(ROWS($B$63:$B120), 3)-1 + (COLUMNS($B120:G120)-1)*2)</f>
        <v>0</v>
      </c>
      <c r="H120">
        <f ca="1">OFFSET($AN$4, INT(ROWS($B$63:$B120)/3), MOD(ROWS($B$63:$B120), 3)-1 + (COLUMNS($B120:H120)-1)*2)</f>
        <v>0</v>
      </c>
      <c r="I120">
        <f ca="1">OFFSET($AN$4, INT(ROWS($B$63:$B120)/3), MOD(ROWS($B$63:$B120), 3)-1 + (COLUMNS($B120:I120)-1)*2)</f>
        <v>0</v>
      </c>
      <c r="K120">
        <f ca="1">OFFSET($BH$4, INT(ROWS($K$63:$K120)/3), MOD(ROWS($K$63:$K120), 3)-1 + (COLUMNS($K120:K120)-1)*2)</f>
        <v>-39.645200000000003</v>
      </c>
      <c r="L120">
        <f ca="1">OFFSET($BH$4, INT(ROWS($K$63:$K120)/3), MOD(ROWS($K$63:$K120), 3)-1 + (COLUMNS($K120:L120)-1)*2)</f>
        <v>177.09119999999999</v>
      </c>
      <c r="M120">
        <f ca="1">OFFSET($BH$4, INT(ROWS($K$63:$K120)/3), MOD(ROWS($K$63:$K120), 3)-1 + (COLUMNS($K120:M120)-1)*2)</f>
        <v>0</v>
      </c>
      <c r="N120">
        <f ca="1">OFFSET($BH$4, INT(ROWS($K$63:$K120)/3), MOD(ROWS($K$63:$K120), 3)-1 + (COLUMNS($K120:N120)-1)*2)</f>
        <v>0</v>
      </c>
      <c r="O120">
        <f ca="1">OFFSET($BH$4, INT(ROWS($K$63:$K120)/3), MOD(ROWS($K$63:$K120), 3)-1 + (COLUMNS($K120:O120)-1)*2)</f>
        <v>0</v>
      </c>
      <c r="P120">
        <f ca="1">OFFSET($BH$4, INT(ROWS($K$63:$K120)/3), MOD(ROWS($K$63:$K120), 3)-1 + (COLUMNS($K120:P120)-1)*2)</f>
        <v>0</v>
      </c>
      <c r="Q120">
        <f ca="1">OFFSET($BH$4, INT(ROWS($K$63:$K120)/3), MOD(ROWS($K$63:$K120), 3)-1 + (COLUMNS($K120:Q120)-1)*2)</f>
        <v>0</v>
      </c>
      <c r="R120">
        <f ca="1">OFFSET($BH$4, INT(ROWS($K$63:$K120)/3), MOD(ROWS($K$63:$K120), 3)-1 + (COLUMNS($K120:R120)-1)*2)</f>
        <v>0</v>
      </c>
    </row>
    <row r="121" spans="1:18" hidden="1">
      <c r="B121">
        <f ca="1">OFFSET($AN$4, INT(ROWS($B$63:$B121)/3), MOD(ROWS($B$63:$B121), 3)-1 + (COLUMNS($B121:B121)-1)*2)</f>
        <v>-39.645200000000003</v>
      </c>
      <c r="C121">
        <f ca="1">OFFSET($AN$4, INT(ROWS($B$63:$B121)/3), MOD(ROWS($B$63:$B121), 3)-1 + (COLUMNS($B121:C121)-1)*2)</f>
        <v>177.09119999999999</v>
      </c>
      <c r="D121">
        <f ca="1">OFFSET($AN$4, INT(ROWS($B$63:$B121)/3), MOD(ROWS($B$63:$B121), 3)-1 + (COLUMNS($B121:D121)-1)*2)</f>
        <v>0</v>
      </c>
      <c r="E121">
        <f ca="1">OFFSET($AN$4, INT(ROWS($B$63:$B121)/3), MOD(ROWS($B$63:$B121), 3)-1 + (COLUMNS($B121:E121)-1)*2)</f>
        <v>0</v>
      </c>
      <c r="F121">
        <f ca="1">OFFSET($AN$4, INT(ROWS($B$63:$B121)/3), MOD(ROWS($B$63:$B121), 3)-1 + (COLUMNS($B121:F121)-1)*2)</f>
        <v>0</v>
      </c>
      <c r="G121">
        <f ca="1">OFFSET($AN$4, INT(ROWS($B$63:$B121)/3), MOD(ROWS($B$63:$B121), 3)-1 + (COLUMNS($B121:G121)-1)*2)</f>
        <v>0</v>
      </c>
      <c r="H121">
        <f ca="1">OFFSET($AN$4, INT(ROWS($B$63:$B121)/3), MOD(ROWS($B$63:$B121), 3)-1 + (COLUMNS($B121:H121)-1)*2)</f>
        <v>0</v>
      </c>
      <c r="I121">
        <f ca="1">OFFSET($AN$4, INT(ROWS($B$63:$B121)/3), MOD(ROWS($B$63:$B121), 3)-1 + (COLUMNS($B121:I121)-1)*2)</f>
        <v>0</v>
      </c>
      <c r="K121">
        <f ca="1">OFFSET($BH$4, INT(ROWS($K$63:$K121)/3), MOD(ROWS($K$63:$K121), 3)-1 + (COLUMNS($K121:K121)-1)*2)</f>
        <v>-39.645200000000003</v>
      </c>
      <c r="L121">
        <f ca="1">OFFSET($BH$4, INT(ROWS($K$63:$K121)/3), MOD(ROWS($K$63:$K121), 3)-1 + (COLUMNS($K121:L121)-1)*2)</f>
        <v>177.09119999999999</v>
      </c>
      <c r="M121">
        <f ca="1">OFFSET($BH$4, INT(ROWS($K$63:$K121)/3), MOD(ROWS($K$63:$K121), 3)-1 + (COLUMNS($K121:M121)-1)*2)</f>
        <v>0</v>
      </c>
      <c r="N121">
        <f ca="1">OFFSET($BH$4, INT(ROWS($K$63:$K121)/3), MOD(ROWS($K$63:$K121), 3)-1 + (COLUMNS($K121:N121)-1)*2)</f>
        <v>0</v>
      </c>
      <c r="O121">
        <f ca="1">OFFSET($BH$4, INT(ROWS($K$63:$K121)/3), MOD(ROWS($K$63:$K121), 3)-1 + (COLUMNS($K121:O121)-1)*2)</f>
        <v>0</v>
      </c>
      <c r="P121">
        <f ca="1">OFFSET($BH$4, INT(ROWS($K$63:$K121)/3), MOD(ROWS($K$63:$K121), 3)-1 + (COLUMNS($K121:P121)-1)*2)</f>
        <v>0</v>
      </c>
      <c r="Q121">
        <f ca="1">OFFSET($BH$4, INT(ROWS($K$63:$K121)/3), MOD(ROWS($K$63:$K121), 3)-1 + (COLUMNS($K121:Q121)-1)*2)</f>
        <v>0</v>
      </c>
      <c r="R121">
        <f ca="1">OFFSET($BH$4, INT(ROWS($K$63:$K121)/3), MOD(ROWS($K$63:$K121), 3)-1 + (COLUMNS($K121:R121)-1)*2)</f>
        <v>0</v>
      </c>
    </row>
    <row r="122" spans="1:18" hidden="1"/>
    <row r="123" spans="1:18" hidden="1">
      <c r="A123" s="22" t="str">
        <f ca="1">OFFSET($AA$4,INT(ROWS($B$63:$B123)/3),1-COLUMNS(($A$4:$AA$4)))</f>
        <v>Turnagain Cp</v>
      </c>
      <c r="B123">
        <f ca="1">OFFSET($AN$4, INT(ROWS($B$63:$B123)/3), MOD(ROWS($B$63:$B123), 3)-1 + (COLUMNS($B123:B123)-1)*2)</f>
        <v>-40.487699999999997</v>
      </c>
      <c r="C123">
        <f ca="1">OFFSET($AN$4, INT(ROWS($B$63:$B123)/3), MOD(ROWS($B$63:$B123), 3)-1 + (COLUMNS($B123:C123)-1)*2)</f>
        <v>176.62</v>
      </c>
      <c r="D123">
        <f ca="1">OFFSET($AN$4, INT(ROWS($B$63:$B123)/3), MOD(ROWS($B$63:$B123), 3)-1 + (COLUMNS($B123:D123)-1)*2)</f>
        <v>0</v>
      </c>
      <c r="E123">
        <f ca="1">OFFSET($AN$4, INT(ROWS($B$63:$B123)/3), MOD(ROWS($B$63:$B123), 3)-1 + (COLUMNS($B123:E123)-1)*2)</f>
        <v>0</v>
      </c>
      <c r="F123">
        <f ca="1">OFFSET($AN$4, INT(ROWS($B$63:$B123)/3), MOD(ROWS($B$63:$B123), 3)-1 + (COLUMNS($B123:F123)-1)*2)</f>
        <v>0</v>
      </c>
      <c r="G123">
        <f ca="1">OFFSET($AN$4, INT(ROWS($B$63:$B123)/3), MOD(ROWS($B$63:$B123), 3)-1 + (COLUMNS($B123:G123)-1)*2)</f>
        <v>0</v>
      </c>
      <c r="H123">
        <f ca="1">OFFSET($AN$4, INT(ROWS($B$63:$B123)/3), MOD(ROWS($B$63:$B123), 3)-1 + (COLUMNS($B123:H123)-1)*2)</f>
        <v>0</v>
      </c>
      <c r="I123">
        <f ca="1">OFFSET($AN$4, INT(ROWS($B$63:$B123)/3), MOD(ROWS($B$63:$B123), 3)-1 + (COLUMNS($B123:I123)-1)*2)</f>
        <v>0</v>
      </c>
      <c r="K123">
        <f ca="1">OFFSET($BH$4, INT(ROWS($K$63:$K123)/3), MOD(ROWS($K$63:$K123), 3)-1 + (COLUMNS($K123:K123)-1)*2)</f>
        <v>-40.487699999999997</v>
      </c>
      <c r="L123">
        <f ca="1">OFFSET($BH$4, INT(ROWS($K$63:$K123)/3), MOD(ROWS($K$63:$K123), 3)-1 + (COLUMNS($K123:L123)-1)*2)</f>
        <v>176.62</v>
      </c>
      <c r="M123">
        <f ca="1">OFFSET($BH$4, INT(ROWS($K$63:$K123)/3), MOD(ROWS($K$63:$K123), 3)-1 + (COLUMNS($K123:M123)-1)*2)</f>
        <v>0</v>
      </c>
      <c r="N123">
        <f ca="1">OFFSET($BH$4, INT(ROWS($K$63:$K123)/3), MOD(ROWS($K$63:$K123), 3)-1 + (COLUMNS($K123:N123)-1)*2)</f>
        <v>0</v>
      </c>
      <c r="O123">
        <f ca="1">OFFSET($BH$4, INT(ROWS($K$63:$K123)/3), MOD(ROWS($K$63:$K123), 3)-1 + (COLUMNS($K123:O123)-1)*2)</f>
        <v>0</v>
      </c>
      <c r="P123">
        <f ca="1">OFFSET($BH$4, INT(ROWS($K$63:$K123)/3), MOD(ROWS($K$63:$K123), 3)-1 + (COLUMNS($K123:P123)-1)*2)</f>
        <v>0</v>
      </c>
      <c r="Q123">
        <f ca="1">OFFSET($BH$4, INT(ROWS($K$63:$K123)/3), MOD(ROWS($K$63:$K123), 3)-1 + (COLUMNS($K123:Q123)-1)*2)</f>
        <v>0</v>
      </c>
      <c r="R123">
        <f ca="1">OFFSET($BH$4, INT(ROWS($K$63:$K123)/3), MOD(ROWS($K$63:$K123), 3)-1 + (COLUMNS($K123:R123)-1)*2)</f>
        <v>0</v>
      </c>
    </row>
    <row r="124" spans="1:18" hidden="1">
      <c r="B124">
        <f ca="1">OFFSET($AN$4, INT(ROWS($B$63:$B124)/3), MOD(ROWS($B$63:$B124), 3)-1 + (COLUMNS($B124:B124)-1)*2)</f>
        <v>-40.487699999999997</v>
      </c>
      <c r="C124">
        <f ca="1">OFFSET($AN$4, INT(ROWS($B$63:$B124)/3), MOD(ROWS($B$63:$B124), 3)-1 + (COLUMNS($B124:C124)-1)*2)</f>
        <v>176.62</v>
      </c>
      <c r="D124">
        <f ca="1">OFFSET($AN$4, INT(ROWS($B$63:$B124)/3), MOD(ROWS($B$63:$B124), 3)-1 + (COLUMNS($B124:D124)-1)*2)</f>
        <v>0</v>
      </c>
      <c r="E124">
        <f ca="1">OFFSET($AN$4, INT(ROWS($B$63:$B124)/3), MOD(ROWS($B$63:$B124), 3)-1 + (COLUMNS($B124:E124)-1)*2)</f>
        <v>0</v>
      </c>
      <c r="F124">
        <f ca="1">OFFSET($AN$4, INT(ROWS($B$63:$B124)/3), MOD(ROWS($B$63:$B124), 3)-1 + (COLUMNS($B124:F124)-1)*2)</f>
        <v>0</v>
      </c>
      <c r="G124">
        <f ca="1">OFFSET($AN$4, INT(ROWS($B$63:$B124)/3), MOD(ROWS($B$63:$B124), 3)-1 + (COLUMNS($B124:G124)-1)*2)</f>
        <v>0</v>
      </c>
      <c r="H124">
        <f ca="1">OFFSET($AN$4, INT(ROWS($B$63:$B124)/3), MOD(ROWS($B$63:$B124), 3)-1 + (COLUMNS($B124:H124)-1)*2)</f>
        <v>0</v>
      </c>
      <c r="I124">
        <f ca="1">OFFSET($AN$4, INT(ROWS($B$63:$B124)/3), MOD(ROWS($B$63:$B124), 3)-1 + (COLUMNS($B124:I124)-1)*2)</f>
        <v>0</v>
      </c>
      <c r="K124">
        <f ca="1">OFFSET($BH$4, INT(ROWS($K$63:$K124)/3), MOD(ROWS($K$63:$K124), 3)-1 + (COLUMNS($K124:K124)-1)*2)</f>
        <v>-40.487699999999997</v>
      </c>
      <c r="L124">
        <f ca="1">OFFSET($BH$4, INT(ROWS($K$63:$K124)/3), MOD(ROWS($K$63:$K124), 3)-1 + (COLUMNS($K124:L124)-1)*2)</f>
        <v>176.62</v>
      </c>
      <c r="M124">
        <f ca="1">OFFSET($BH$4, INT(ROWS($K$63:$K124)/3), MOD(ROWS($K$63:$K124), 3)-1 + (COLUMNS($K124:M124)-1)*2)</f>
        <v>0</v>
      </c>
      <c r="N124">
        <f ca="1">OFFSET($BH$4, INT(ROWS($K$63:$K124)/3), MOD(ROWS($K$63:$K124), 3)-1 + (COLUMNS($K124:N124)-1)*2)</f>
        <v>0</v>
      </c>
      <c r="O124">
        <f ca="1">OFFSET($BH$4, INT(ROWS($K$63:$K124)/3), MOD(ROWS($K$63:$K124), 3)-1 + (COLUMNS($K124:O124)-1)*2)</f>
        <v>0</v>
      </c>
      <c r="P124">
        <f ca="1">OFFSET($BH$4, INT(ROWS($K$63:$K124)/3), MOD(ROWS($K$63:$K124), 3)-1 + (COLUMNS($K124:P124)-1)*2)</f>
        <v>0</v>
      </c>
      <c r="Q124">
        <f ca="1">OFFSET($BH$4, INT(ROWS($K$63:$K124)/3), MOD(ROWS($K$63:$K124), 3)-1 + (COLUMNS($K124:Q124)-1)*2)</f>
        <v>0</v>
      </c>
      <c r="R124">
        <f ca="1">OFFSET($BH$4, INT(ROWS($K$63:$K124)/3), MOD(ROWS($K$63:$K124), 3)-1 + (COLUMNS($K124:R124)-1)*2)</f>
        <v>0</v>
      </c>
    </row>
    <row r="125" spans="1:18" hidden="1"/>
    <row r="126" spans="1:18" hidden="1">
      <c r="A126" s="22" t="str">
        <f ca="1">OFFSET($AA$4,INT(ROWS($B$63:$B126)/3),1-COLUMNS(($A$4:$AA$4)))</f>
        <v>Lyall Bay</v>
      </c>
      <c r="B126">
        <f ca="1">OFFSET($AN$4, INT(ROWS($B$63:$B126)/3), MOD(ROWS($B$63:$B126), 3)-1 + (COLUMNS($B126:B126)-1)*2)</f>
        <v>-41.332866666666668</v>
      </c>
      <c r="C126">
        <f ca="1">OFFSET($AN$4, INT(ROWS($B$63:$B126)/3), MOD(ROWS($B$63:$B126), 3)-1 + (COLUMNS($B126:C126)-1)*2)</f>
        <v>174.80763333333334</v>
      </c>
      <c r="D126">
        <f ca="1">OFFSET($AN$4, INT(ROWS($B$63:$B126)/3), MOD(ROWS($B$63:$B126), 3)-1 + (COLUMNS($B126:D126)-1)*2)</f>
        <v>0</v>
      </c>
      <c r="E126">
        <f ca="1">OFFSET($AN$4, INT(ROWS($B$63:$B126)/3), MOD(ROWS($B$63:$B126), 3)-1 + (COLUMNS($B126:E126)-1)*2)</f>
        <v>0</v>
      </c>
      <c r="F126">
        <f ca="1">OFFSET($AN$4, INT(ROWS($B$63:$B126)/3), MOD(ROWS($B$63:$B126), 3)-1 + (COLUMNS($B126:F126)-1)*2)</f>
        <v>0</v>
      </c>
      <c r="G126">
        <f ca="1">OFFSET($AN$4, INT(ROWS($B$63:$B126)/3), MOD(ROWS($B$63:$B126), 3)-1 + (COLUMNS($B126:G126)-1)*2)</f>
        <v>0</v>
      </c>
      <c r="H126">
        <f ca="1">OFFSET($AN$4, INT(ROWS($B$63:$B126)/3), MOD(ROWS($B$63:$B126), 3)-1 + (COLUMNS($B126:H126)-1)*2)</f>
        <v>0</v>
      </c>
      <c r="I126">
        <f ca="1">OFFSET($AN$4, INT(ROWS($B$63:$B126)/3), MOD(ROWS($B$63:$B126), 3)-1 + (COLUMNS($B126:I126)-1)*2)</f>
        <v>0</v>
      </c>
      <c r="K126">
        <f ca="1">OFFSET($BH$4, INT(ROWS($K$63:$K126)/3), MOD(ROWS($K$63:$K126), 3)-1 + (COLUMNS($K126:K126)-1)*2)</f>
        <v>-41.332866666666668</v>
      </c>
      <c r="L126">
        <f ca="1">OFFSET($BH$4, INT(ROWS($K$63:$K126)/3), MOD(ROWS($K$63:$K126), 3)-1 + (COLUMNS($K126:L126)-1)*2)</f>
        <v>174.80763333333334</v>
      </c>
      <c r="M126">
        <f ca="1">OFFSET($BH$4, INT(ROWS($K$63:$K126)/3), MOD(ROWS($K$63:$K126), 3)-1 + (COLUMNS($K126:M126)-1)*2)</f>
        <v>0</v>
      </c>
      <c r="N126">
        <f ca="1">OFFSET($BH$4, INT(ROWS($K$63:$K126)/3), MOD(ROWS($K$63:$K126), 3)-1 + (COLUMNS($K126:N126)-1)*2)</f>
        <v>0</v>
      </c>
      <c r="O126">
        <f ca="1">OFFSET($BH$4, INT(ROWS($K$63:$K126)/3), MOD(ROWS($K$63:$K126), 3)-1 + (COLUMNS($K126:O126)-1)*2)</f>
        <v>0</v>
      </c>
      <c r="P126">
        <f ca="1">OFFSET($BH$4, INT(ROWS($K$63:$K126)/3), MOD(ROWS($K$63:$K126), 3)-1 + (COLUMNS($K126:P126)-1)*2)</f>
        <v>0</v>
      </c>
      <c r="Q126">
        <f ca="1">OFFSET($BH$4, INT(ROWS($K$63:$K126)/3), MOD(ROWS($K$63:$K126), 3)-1 + (COLUMNS($K126:Q126)-1)*2)</f>
        <v>0</v>
      </c>
      <c r="R126">
        <f ca="1">OFFSET($BH$4, INT(ROWS($K$63:$K126)/3), MOD(ROWS($K$63:$K126), 3)-1 + (COLUMNS($K126:R126)-1)*2)</f>
        <v>0</v>
      </c>
    </row>
    <row r="127" spans="1:18" hidden="1">
      <c r="B127">
        <f ca="1">OFFSET($AN$4, INT(ROWS($B$63:$B127)/3), MOD(ROWS($B$63:$B127), 3)-1 + (COLUMNS($B127:B127)-1)*2)</f>
        <v>-41.332866666666668</v>
      </c>
      <c r="C127">
        <f ca="1">OFFSET($AN$4, INT(ROWS($B$63:$B127)/3), MOD(ROWS($B$63:$B127), 3)-1 + (COLUMNS($B127:C127)-1)*2)</f>
        <v>174.80763333333334</v>
      </c>
      <c r="D127">
        <f ca="1">OFFSET($AN$4, INT(ROWS($B$63:$B127)/3), MOD(ROWS($B$63:$B127), 3)-1 + (COLUMNS($B127:D127)-1)*2)</f>
        <v>0</v>
      </c>
      <c r="E127">
        <f ca="1">OFFSET($AN$4, INT(ROWS($B$63:$B127)/3), MOD(ROWS($B$63:$B127), 3)-1 + (COLUMNS($B127:E127)-1)*2)</f>
        <v>0</v>
      </c>
      <c r="F127">
        <f ca="1">OFFSET($AN$4, INT(ROWS($B$63:$B127)/3), MOD(ROWS($B$63:$B127), 3)-1 + (COLUMNS($B127:F127)-1)*2)</f>
        <v>0</v>
      </c>
      <c r="G127">
        <f ca="1">OFFSET($AN$4, INT(ROWS($B$63:$B127)/3), MOD(ROWS($B$63:$B127), 3)-1 + (COLUMNS($B127:G127)-1)*2)</f>
        <v>0</v>
      </c>
      <c r="H127">
        <f ca="1">OFFSET($AN$4, INT(ROWS($B$63:$B127)/3), MOD(ROWS($B$63:$B127), 3)-1 + (COLUMNS($B127:H127)-1)*2)</f>
        <v>0</v>
      </c>
      <c r="I127">
        <f ca="1">OFFSET($AN$4, INT(ROWS($B$63:$B127)/3), MOD(ROWS($B$63:$B127), 3)-1 + (COLUMNS($B127:I127)-1)*2)</f>
        <v>0</v>
      </c>
      <c r="K127">
        <f ca="1">OFFSET($BH$4, INT(ROWS($K$63:$K127)/3), MOD(ROWS($K$63:$K127), 3)-1 + (COLUMNS($K127:K127)-1)*2)</f>
        <v>-41.332866666666668</v>
      </c>
      <c r="L127">
        <f ca="1">OFFSET($BH$4, INT(ROWS($K$63:$K127)/3), MOD(ROWS($K$63:$K127), 3)-1 + (COLUMNS($K127:L127)-1)*2)</f>
        <v>174.80763333333334</v>
      </c>
      <c r="M127">
        <f ca="1">OFFSET($BH$4, INT(ROWS($K$63:$K127)/3), MOD(ROWS($K$63:$K127), 3)-1 + (COLUMNS($K127:M127)-1)*2)</f>
        <v>0</v>
      </c>
      <c r="N127">
        <f ca="1">OFFSET($BH$4, INT(ROWS($K$63:$K127)/3), MOD(ROWS($K$63:$K127), 3)-1 + (COLUMNS($K127:N127)-1)*2)</f>
        <v>0</v>
      </c>
      <c r="O127">
        <f ca="1">OFFSET($BH$4, INT(ROWS($K$63:$K127)/3), MOD(ROWS($K$63:$K127), 3)-1 + (COLUMNS($K127:O127)-1)*2)</f>
        <v>0</v>
      </c>
      <c r="P127">
        <f ca="1">OFFSET($BH$4, INT(ROWS($K$63:$K127)/3), MOD(ROWS($K$63:$K127), 3)-1 + (COLUMNS($K127:P127)-1)*2)</f>
        <v>0</v>
      </c>
      <c r="Q127">
        <f ca="1">OFFSET($BH$4, INT(ROWS($K$63:$K127)/3), MOD(ROWS($K$63:$K127), 3)-1 + (COLUMNS($K127:Q127)-1)*2)</f>
        <v>0</v>
      </c>
      <c r="R127">
        <f ca="1">OFFSET($BH$4, INT(ROWS($K$63:$K127)/3), MOD(ROWS($K$63:$K127), 3)-1 + (COLUMNS($K127:R127)-1)*2)</f>
        <v>0</v>
      </c>
    </row>
    <row r="128" spans="1:18" hidden="1"/>
    <row r="129" spans="1:18" hidden="1">
      <c r="A129" s="22" t="str">
        <f ca="1">OFFSET($AA$4,INT(ROWS($B$63:$B129)/3),1-COLUMNS(($A$4:$AA$4)))</f>
        <v>Wanganui</v>
      </c>
      <c r="B129">
        <f ca="1">OFFSET($AN$4, INT(ROWS($B$63:$B129)/3), MOD(ROWS($B$63:$B129), 3)-1 + (COLUMNS($B129:B129)-1)*2)</f>
        <v>-39.959633333333336</v>
      </c>
      <c r="C129">
        <f ca="1">OFFSET($AN$4, INT(ROWS($B$63:$B129)/3), MOD(ROWS($B$63:$B129), 3)-1 + (COLUMNS($B129:C129)-1)*2)</f>
        <v>175.02551666666668</v>
      </c>
      <c r="D129">
        <f ca="1">OFFSET($AN$4, INT(ROWS($B$63:$B129)/3), MOD(ROWS($B$63:$B129), 3)-1 + (COLUMNS($B129:D129)-1)*2)</f>
        <v>0</v>
      </c>
      <c r="E129">
        <f ca="1">OFFSET($AN$4, INT(ROWS($B$63:$B129)/3), MOD(ROWS($B$63:$B129), 3)-1 + (COLUMNS($B129:E129)-1)*2)</f>
        <v>0</v>
      </c>
      <c r="F129">
        <f ca="1">OFFSET($AN$4, INT(ROWS($B$63:$B129)/3), MOD(ROWS($B$63:$B129), 3)-1 + (COLUMNS($B129:F129)-1)*2)</f>
        <v>0</v>
      </c>
      <c r="G129">
        <f ca="1">OFFSET($AN$4, INT(ROWS($B$63:$B129)/3), MOD(ROWS($B$63:$B129), 3)-1 + (COLUMNS($B129:G129)-1)*2)</f>
        <v>0</v>
      </c>
      <c r="H129">
        <f ca="1">OFFSET($AN$4, INT(ROWS($B$63:$B129)/3), MOD(ROWS($B$63:$B129), 3)-1 + (COLUMNS($B129:H129)-1)*2)</f>
        <v>0</v>
      </c>
      <c r="I129">
        <f ca="1">OFFSET($AN$4, INT(ROWS($B$63:$B129)/3), MOD(ROWS($B$63:$B129), 3)-1 + (COLUMNS($B129:I129)-1)*2)</f>
        <v>0</v>
      </c>
      <c r="K129">
        <f ca="1">OFFSET($BH$4, INT(ROWS($K$63:$K129)/3), MOD(ROWS($K$63:$K129), 3)-1 + (COLUMNS($K129:K129)-1)*2)</f>
        <v>-39.959633333333336</v>
      </c>
      <c r="L129">
        <f ca="1">OFFSET($BH$4, INT(ROWS($K$63:$K129)/3), MOD(ROWS($K$63:$K129), 3)-1 + (COLUMNS($K129:L129)-1)*2)</f>
        <v>175.02551666666668</v>
      </c>
      <c r="M129">
        <f ca="1">OFFSET($BH$4, INT(ROWS($K$63:$K129)/3), MOD(ROWS($K$63:$K129), 3)-1 + (COLUMNS($K129:M129)-1)*2)</f>
        <v>0</v>
      </c>
      <c r="N129">
        <f ca="1">OFFSET($BH$4, INT(ROWS($K$63:$K129)/3), MOD(ROWS($K$63:$K129), 3)-1 + (COLUMNS($K129:N129)-1)*2)</f>
        <v>0</v>
      </c>
      <c r="O129">
        <f ca="1">OFFSET($BH$4, INT(ROWS($K$63:$K129)/3), MOD(ROWS($K$63:$K129), 3)-1 + (COLUMNS($K129:O129)-1)*2)</f>
        <v>0</v>
      </c>
      <c r="P129">
        <f ca="1">OFFSET($BH$4, INT(ROWS($K$63:$K129)/3), MOD(ROWS($K$63:$K129), 3)-1 + (COLUMNS($K129:P129)-1)*2)</f>
        <v>0</v>
      </c>
      <c r="Q129">
        <f ca="1">OFFSET($BH$4, INT(ROWS($K$63:$K129)/3), MOD(ROWS($K$63:$K129), 3)-1 + (COLUMNS($K129:Q129)-1)*2)</f>
        <v>0</v>
      </c>
      <c r="R129">
        <f ca="1">OFFSET($BH$4, INT(ROWS($K$63:$K129)/3), MOD(ROWS($K$63:$K129), 3)-1 + (COLUMNS($K129:R129)-1)*2)</f>
        <v>0</v>
      </c>
    </row>
    <row r="130" spans="1:18" hidden="1">
      <c r="B130">
        <f ca="1">OFFSET($AN$4, INT(ROWS($B$63:$B130)/3), MOD(ROWS($B$63:$B130), 3)-1 + (COLUMNS($B130:B130)-1)*2)</f>
        <v>-39.959633333333336</v>
      </c>
      <c r="C130">
        <f ca="1">OFFSET($AN$4, INT(ROWS($B$63:$B130)/3), MOD(ROWS($B$63:$B130), 3)-1 + (COLUMNS($B130:C130)-1)*2)</f>
        <v>175.02551666666668</v>
      </c>
      <c r="D130">
        <f ca="1">OFFSET($AN$4, INT(ROWS($B$63:$B130)/3), MOD(ROWS($B$63:$B130), 3)-1 + (COLUMNS($B130:D130)-1)*2)</f>
        <v>0</v>
      </c>
      <c r="E130">
        <f ca="1">OFFSET($AN$4, INT(ROWS($B$63:$B130)/3), MOD(ROWS($B$63:$B130), 3)-1 + (COLUMNS($B130:E130)-1)*2)</f>
        <v>0</v>
      </c>
      <c r="F130">
        <f ca="1">OFFSET($AN$4, INT(ROWS($B$63:$B130)/3), MOD(ROWS($B$63:$B130), 3)-1 + (COLUMNS($B130:F130)-1)*2)</f>
        <v>0</v>
      </c>
      <c r="G130">
        <f ca="1">OFFSET($AN$4, INT(ROWS($B$63:$B130)/3), MOD(ROWS($B$63:$B130), 3)-1 + (COLUMNS($B130:G130)-1)*2)</f>
        <v>0</v>
      </c>
      <c r="H130">
        <f ca="1">OFFSET($AN$4, INT(ROWS($B$63:$B130)/3), MOD(ROWS($B$63:$B130), 3)-1 + (COLUMNS($B130:H130)-1)*2)</f>
        <v>0</v>
      </c>
      <c r="I130">
        <f ca="1">OFFSET($AN$4, INT(ROWS($B$63:$B130)/3), MOD(ROWS($B$63:$B130), 3)-1 + (COLUMNS($B130:I130)-1)*2)</f>
        <v>0</v>
      </c>
      <c r="K130">
        <f ca="1">OFFSET($BH$4, INT(ROWS($K$63:$K130)/3), MOD(ROWS($K$63:$K130), 3)-1 + (COLUMNS($K130:K130)-1)*2)</f>
        <v>-39.959633333333336</v>
      </c>
      <c r="L130">
        <f ca="1">OFFSET($BH$4, INT(ROWS($K$63:$K130)/3), MOD(ROWS($K$63:$K130), 3)-1 + (COLUMNS($K130:L130)-1)*2)</f>
        <v>175.02551666666668</v>
      </c>
      <c r="M130">
        <f ca="1">OFFSET($BH$4, INT(ROWS($K$63:$K130)/3), MOD(ROWS($K$63:$K130), 3)-1 + (COLUMNS($K130:M130)-1)*2)</f>
        <v>0</v>
      </c>
      <c r="N130">
        <f ca="1">OFFSET($BH$4, INT(ROWS($K$63:$K130)/3), MOD(ROWS($K$63:$K130), 3)-1 + (COLUMNS($K130:N130)-1)*2)</f>
        <v>0</v>
      </c>
      <c r="O130">
        <f ca="1">OFFSET($BH$4, INT(ROWS($K$63:$K130)/3), MOD(ROWS($K$63:$K130), 3)-1 + (COLUMNS($K130:O130)-1)*2)</f>
        <v>0</v>
      </c>
      <c r="P130">
        <f ca="1">OFFSET($BH$4, INT(ROWS($K$63:$K130)/3), MOD(ROWS($K$63:$K130), 3)-1 + (COLUMNS($K130:P130)-1)*2)</f>
        <v>0</v>
      </c>
      <c r="Q130">
        <f ca="1">OFFSET($BH$4, INT(ROWS($K$63:$K130)/3), MOD(ROWS($K$63:$K130), 3)-1 + (COLUMNS($K130:Q130)-1)*2)</f>
        <v>0</v>
      </c>
      <c r="R130">
        <f ca="1">OFFSET($BH$4, INT(ROWS($K$63:$K130)/3), MOD(ROWS($K$63:$K130), 3)-1 + (COLUMNS($K130:R130)-1)*2)</f>
        <v>0</v>
      </c>
    </row>
    <row r="131" spans="1:18" hidden="1"/>
    <row r="132" spans="1:18" hidden="1">
      <c r="A132" s="22" t="str">
        <f ca="1">OFFSET($AA$4,INT(ROWS($B$63:$B132)/3),1-COLUMNS(($A$4:$AA$4)))</f>
        <v>Paraparaumu</v>
      </c>
      <c r="B132">
        <f ca="1">OFFSET($AN$4, INT(ROWS($B$63:$B132)/3), MOD(ROWS($B$63:$B132), 3)-1 + (COLUMNS($B132:B132)-1)*2)</f>
        <v>-40.90155</v>
      </c>
      <c r="C132">
        <f ca="1">OFFSET($AN$4, INT(ROWS($B$63:$B132)/3), MOD(ROWS($B$63:$B132), 3)-1 + (COLUMNS($B132:C132)-1)*2)</f>
        <v>174.99181666666667</v>
      </c>
      <c r="D132">
        <f ca="1">OFFSET($AN$4, INT(ROWS($B$63:$B132)/3), MOD(ROWS($B$63:$B132), 3)-1 + (COLUMNS($B132:D132)-1)*2)</f>
        <v>0</v>
      </c>
      <c r="E132">
        <f ca="1">OFFSET($AN$4, INT(ROWS($B$63:$B132)/3), MOD(ROWS($B$63:$B132), 3)-1 + (COLUMNS($B132:E132)-1)*2)</f>
        <v>0</v>
      </c>
      <c r="F132">
        <f ca="1">OFFSET($AN$4, INT(ROWS($B$63:$B132)/3), MOD(ROWS($B$63:$B132), 3)-1 + (COLUMNS($B132:F132)-1)*2)</f>
        <v>0</v>
      </c>
      <c r="G132">
        <f ca="1">OFFSET($AN$4, INT(ROWS($B$63:$B132)/3), MOD(ROWS($B$63:$B132), 3)-1 + (COLUMNS($B132:G132)-1)*2)</f>
        <v>0</v>
      </c>
      <c r="H132">
        <f ca="1">OFFSET($AN$4, INT(ROWS($B$63:$B132)/3), MOD(ROWS($B$63:$B132), 3)-1 + (COLUMNS($B132:H132)-1)*2)</f>
        <v>0</v>
      </c>
      <c r="I132">
        <f ca="1">OFFSET($AN$4, INT(ROWS($B$63:$B132)/3), MOD(ROWS($B$63:$B132), 3)-1 + (COLUMNS($B132:I132)-1)*2)</f>
        <v>0</v>
      </c>
      <c r="K132">
        <f ca="1">OFFSET($BH$4, INT(ROWS($K$63:$K132)/3), MOD(ROWS($K$63:$K132), 3)-1 + (COLUMNS($K132:K132)-1)*2)</f>
        <v>-40.90155</v>
      </c>
      <c r="L132">
        <f ca="1">OFFSET($BH$4, INT(ROWS($K$63:$K132)/3), MOD(ROWS($K$63:$K132), 3)-1 + (COLUMNS($K132:L132)-1)*2)</f>
        <v>174.99181666666667</v>
      </c>
      <c r="M132">
        <f ca="1">OFFSET($BH$4, INT(ROWS($K$63:$K132)/3), MOD(ROWS($K$63:$K132), 3)-1 + (COLUMNS($K132:M132)-1)*2)</f>
        <v>0</v>
      </c>
      <c r="N132">
        <f ca="1">OFFSET($BH$4, INT(ROWS($K$63:$K132)/3), MOD(ROWS($K$63:$K132), 3)-1 + (COLUMNS($K132:N132)-1)*2)</f>
        <v>0</v>
      </c>
      <c r="O132">
        <f ca="1">OFFSET($BH$4, INT(ROWS($K$63:$K132)/3), MOD(ROWS($K$63:$K132), 3)-1 + (COLUMNS($K132:O132)-1)*2)</f>
        <v>0</v>
      </c>
      <c r="P132">
        <f ca="1">OFFSET($BH$4, INT(ROWS($K$63:$K132)/3), MOD(ROWS($K$63:$K132), 3)-1 + (COLUMNS($K132:P132)-1)*2)</f>
        <v>0</v>
      </c>
      <c r="Q132">
        <f ca="1">OFFSET($BH$4, INT(ROWS($K$63:$K132)/3), MOD(ROWS($K$63:$K132), 3)-1 + (COLUMNS($K132:Q132)-1)*2)</f>
        <v>0</v>
      </c>
      <c r="R132">
        <f ca="1">OFFSET($BH$4, INT(ROWS($K$63:$K132)/3), MOD(ROWS($K$63:$K132), 3)-1 + (COLUMNS($K132:R132)-1)*2)</f>
        <v>0</v>
      </c>
    </row>
    <row r="133" spans="1:18" hidden="1">
      <c r="B133">
        <f ca="1">OFFSET($AN$4, INT(ROWS($B$63:$B133)/3), MOD(ROWS($B$63:$B133), 3)-1 + (COLUMNS($B133:B133)-1)*2)</f>
        <v>-40.90155</v>
      </c>
      <c r="C133">
        <f ca="1">OFFSET($AN$4, INT(ROWS($B$63:$B133)/3), MOD(ROWS($B$63:$B133), 3)-1 + (COLUMNS($B133:C133)-1)*2)</f>
        <v>174.99181666666667</v>
      </c>
      <c r="D133">
        <f ca="1">OFFSET($AN$4, INT(ROWS($B$63:$B133)/3), MOD(ROWS($B$63:$B133), 3)-1 + (COLUMNS($B133:D133)-1)*2)</f>
        <v>0</v>
      </c>
      <c r="E133">
        <f ca="1">OFFSET($AN$4, INT(ROWS($B$63:$B133)/3), MOD(ROWS($B$63:$B133), 3)-1 + (COLUMNS($B133:E133)-1)*2)</f>
        <v>0</v>
      </c>
      <c r="F133">
        <f ca="1">OFFSET($AN$4, INT(ROWS($B$63:$B133)/3), MOD(ROWS($B$63:$B133), 3)-1 + (COLUMNS($B133:F133)-1)*2)</f>
        <v>0</v>
      </c>
      <c r="G133">
        <f ca="1">OFFSET($AN$4, INT(ROWS($B$63:$B133)/3), MOD(ROWS($B$63:$B133), 3)-1 + (COLUMNS($B133:G133)-1)*2)</f>
        <v>0</v>
      </c>
      <c r="H133">
        <f ca="1">OFFSET($AN$4, INT(ROWS($B$63:$B133)/3), MOD(ROWS($B$63:$B133), 3)-1 + (COLUMNS($B133:H133)-1)*2)</f>
        <v>0</v>
      </c>
      <c r="I133">
        <f ca="1">OFFSET($AN$4, INT(ROWS($B$63:$B133)/3), MOD(ROWS($B$63:$B133), 3)-1 + (COLUMNS($B133:I133)-1)*2)</f>
        <v>0</v>
      </c>
      <c r="K133">
        <f ca="1">OFFSET($BH$4, INT(ROWS($K$63:$K133)/3), MOD(ROWS($K$63:$K133), 3)-1 + (COLUMNS($K133:K133)-1)*2)</f>
        <v>-40.90155</v>
      </c>
      <c r="L133">
        <f ca="1">OFFSET($BH$4, INT(ROWS($K$63:$K133)/3), MOD(ROWS($K$63:$K133), 3)-1 + (COLUMNS($K133:L133)-1)*2)</f>
        <v>174.99181666666667</v>
      </c>
      <c r="M133">
        <f ca="1">OFFSET($BH$4, INT(ROWS($K$63:$K133)/3), MOD(ROWS($K$63:$K133), 3)-1 + (COLUMNS($K133:M133)-1)*2)</f>
        <v>0</v>
      </c>
      <c r="N133">
        <f ca="1">OFFSET($BH$4, INT(ROWS($K$63:$K133)/3), MOD(ROWS($K$63:$K133), 3)-1 + (COLUMNS($K133:N133)-1)*2)</f>
        <v>0</v>
      </c>
      <c r="O133">
        <f ca="1">OFFSET($BH$4, INT(ROWS($K$63:$K133)/3), MOD(ROWS($K$63:$K133), 3)-1 + (COLUMNS($K133:O133)-1)*2)</f>
        <v>0</v>
      </c>
      <c r="P133">
        <f ca="1">OFFSET($BH$4, INT(ROWS($K$63:$K133)/3), MOD(ROWS($K$63:$K133), 3)-1 + (COLUMNS($K133:P133)-1)*2)</f>
        <v>0</v>
      </c>
      <c r="Q133">
        <f ca="1">OFFSET($BH$4, INT(ROWS($K$63:$K133)/3), MOD(ROWS($K$63:$K133), 3)-1 + (COLUMNS($K133:Q133)-1)*2)</f>
        <v>0</v>
      </c>
      <c r="R133">
        <f ca="1">OFFSET($BH$4, INT(ROWS($K$63:$K133)/3), MOD(ROWS($K$63:$K133), 3)-1 + (COLUMNS($K133:R133)-1)*2)</f>
        <v>0</v>
      </c>
    </row>
    <row r="134" spans="1:18" hidden="1"/>
    <row r="135" spans="1:18" hidden="1">
      <c r="A135" s="22" t="str">
        <f ca="1">OFFSET($AA$4,INT(ROWS($B$63:$B135)/3),1-COLUMNS(($A$4:$AA$4)))</f>
        <v>Brothers</v>
      </c>
      <c r="B135">
        <f ca="1">OFFSET($AN$4, INT(ROWS($B$63:$B135)/3), MOD(ROWS($B$63:$B135), 3)-1 + (COLUMNS($B135:B135)-1)*2)</f>
        <v>-41.103116666666665</v>
      </c>
      <c r="C135">
        <f ca="1">OFFSET($AN$4, INT(ROWS($B$63:$B135)/3), MOD(ROWS($B$63:$B135), 3)-1 + (COLUMNS($B135:C135)-1)*2)</f>
        <v>174.44126666666668</v>
      </c>
      <c r="D135">
        <f ca="1">OFFSET($AN$4, INT(ROWS($B$63:$B135)/3), MOD(ROWS($B$63:$B135), 3)-1 + (COLUMNS($B135:D135)-1)*2)</f>
        <v>0</v>
      </c>
      <c r="E135">
        <f ca="1">OFFSET($AN$4, INT(ROWS($B$63:$B135)/3), MOD(ROWS($B$63:$B135), 3)-1 + (COLUMNS($B135:E135)-1)*2)</f>
        <v>0</v>
      </c>
      <c r="F135">
        <f ca="1">OFFSET($AN$4, INT(ROWS($B$63:$B135)/3), MOD(ROWS($B$63:$B135), 3)-1 + (COLUMNS($B135:F135)-1)*2)</f>
        <v>0</v>
      </c>
      <c r="G135">
        <f ca="1">OFFSET($AN$4, INT(ROWS($B$63:$B135)/3), MOD(ROWS($B$63:$B135), 3)-1 + (COLUMNS($B135:G135)-1)*2)</f>
        <v>0</v>
      </c>
      <c r="H135">
        <f ca="1">OFFSET($AN$4, INT(ROWS($B$63:$B135)/3), MOD(ROWS($B$63:$B135), 3)-1 + (COLUMNS($B135:H135)-1)*2)</f>
        <v>0</v>
      </c>
      <c r="I135">
        <f ca="1">OFFSET($AN$4, INT(ROWS($B$63:$B135)/3), MOD(ROWS($B$63:$B135), 3)-1 + (COLUMNS($B135:I135)-1)*2)</f>
        <v>0</v>
      </c>
      <c r="K135">
        <f ca="1">OFFSET($BH$4, INT(ROWS($K$63:$K135)/3), MOD(ROWS($K$63:$K135), 3)-1 + (COLUMNS($K135:K135)-1)*2)</f>
        <v>-41.103116666666665</v>
      </c>
      <c r="L135">
        <f ca="1">OFFSET($BH$4, INT(ROWS($K$63:$K135)/3), MOD(ROWS($K$63:$K135), 3)-1 + (COLUMNS($K135:L135)-1)*2)</f>
        <v>174.44126666666668</v>
      </c>
      <c r="M135">
        <f ca="1">OFFSET($BH$4, INT(ROWS($K$63:$K135)/3), MOD(ROWS($K$63:$K135), 3)-1 + (COLUMNS($K135:M135)-1)*2)</f>
        <v>0</v>
      </c>
      <c r="N135">
        <f ca="1">OFFSET($BH$4, INT(ROWS($K$63:$K135)/3), MOD(ROWS($K$63:$K135), 3)-1 + (COLUMNS($K135:N135)-1)*2)</f>
        <v>0</v>
      </c>
      <c r="O135">
        <f ca="1">OFFSET($BH$4, INT(ROWS($K$63:$K135)/3), MOD(ROWS($K$63:$K135), 3)-1 + (COLUMNS($K135:O135)-1)*2)</f>
        <v>0</v>
      </c>
      <c r="P135">
        <f ca="1">OFFSET($BH$4, INT(ROWS($K$63:$K135)/3), MOD(ROWS($K$63:$K135), 3)-1 + (COLUMNS($K135:P135)-1)*2)</f>
        <v>0</v>
      </c>
      <c r="Q135">
        <f ca="1">OFFSET($BH$4, INT(ROWS($K$63:$K135)/3), MOD(ROWS($K$63:$K135), 3)-1 + (COLUMNS($K135:Q135)-1)*2)</f>
        <v>0</v>
      </c>
      <c r="R135">
        <f ca="1">OFFSET($BH$4, INT(ROWS($K$63:$K135)/3), MOD(ROWS($K$63:$K135), 3)-1 + (COLUMNS($K135:R135)-1)*2)</f>
        <v>0</v>
      </c>
    </row>
    <row r="136" spans="1:18" hidden="1">
      <c r="B136">
        <f ca="1">OFFSET($AN$4, INT(ROWS($B$63:$B136)/3), MOD(ROWS($B$63:$B136), 3)-1 + (COLUMNS($B136:B136)-1)*2)</f>
        <v>-41.103116666666665</v>
      </c>
      <c r="C136">
        <f ca="1">OFFSET($AN$4, INT(ROWS($B$63:$B136)/3), MOD(ROWS($B$63:$B136), 3)-1 + (COLUMNS($B136:C136)-1)*2)</f>
        <v>174.44126666666668</v>
      </c>
      <c r="D136">
        <f ca="1">OFFSET($AN$4, INT(ROWS($B$63:$B136)/3), MOD(ROWS($B$63:$B136), 3)-1 + (COLUMNS($B136:D136)-1)*2)</f>
        <v>0</v>
      </c>
      <c r="E136">
        <f ca="1">OFFSET($AN$4, INT(ROWS($B$63:$B136)/3), MOD(ROWS($B$63:$B136), 3)-1 + (COLUMNS($B136:E136)-1)*2)</f>
        <v>0</v>
      </c>
      <c r="F136">
        <f ca="1">OFFSET($AN$4, INT(ROWS($B$63:$B136)/3), MOD(ROWS($B$63:$B136), 3)-1 + (COLUMNS($B136:F136)-1)*2)</f>
        <v>0</v>
      </c>
      <c r="G136">
        <f ca="1">OFFSET($AN$4, INT(ROWS($B$63:$B136)/3), MOD(ROWS($B$63:$B136), 3)-1 + (COLUMNS($B136:G136)-1)*2)</f>
        <v>0</v>
      </c>
      <c r="H136">
        <f ca="1">OFFSET($AN$4, INT(ROWS($B$63:$B136)/3), MOD(ROWS($B$63:$B136), 3)-1 + (COLUMNS($B136:H136)-1)*2)</f>
        <v>0</v>
      </c>
      <c r="I136">
        <f ca="1">OFFSET($AN$4, INT(ROWS($B$63:$B136)/3), MOD(ROWS($B$63:$B136), 3)-1 + (COLUMNS($B136:I136)-1)*2)</f>
        <v>0</v>
      </c>
      <c r="K136">
        <f ca="1">OFFSET($BH$4, INT(ROWS($K$63:$K136)/3), MOD(ROWS($K$63:$K136), 3)-1 + (COLUMNS($K136:K136)-1)*2)</f>
        <v>-41.103116666666665</v>
      </c>
      <c r="L136">
        <f ca="1">OFFSET($BH$4, INT(ROWS($K$63:$K136)/3), MOD(ROWS($K$63:$K136), 3)-1 + (COLUMNS($K136:L136)-1)*2)</f>
        <v>174.44126666666668</v>
      </c>
      <c r="M136">
        <f ca="1">OFFSET($BH$4, INT(ROWS($K$63:$K136)/3), MOD(ROWS($K$63:$K136), 3)-1 + (COLUMNS($K136:M136)-1)*2)</f>
        <v>0</v>
      </c>
      <c r="N136">
        <f ca="1">OFFSET($BH$4, INT(ROWS($K$63:$K136)/3), MOD(ROWS($K$63:$K136), 3)-1 + (COLUMNS($K136:N136)-1)*2)</f>
        <v>0</v>
      </c>
      <c r="O136">
        <f ca="1">OFFSET($BH$4, INT(ROWS($K$63:$K136)/3), MOD(ROWS($K$63:$K136), 3)-1 + (COLUMNS($K136:O136)-1)*2)</f>
        <v>0</v>
      </c>
      <c r="P136">
        <f ca="1">OFFSET($BH$4, INT(ROWS($K$63:$K136)/3), MOD(ROWS($K$63:$K136), 3)-1 + (COLUMNS($K136:P136)-1)*2)</f>
        <v>0</v>
      </c>
      <c r="Q136">
        <f ca="1">OFFSET($BH$4, INT(ROWS($K$63:$K136)/3), MOD(ROWS($K$63:$K136), 3)-1 + (COLUMNS($K136:Q136)-1)*2)</f>
        <v>0</v>
      </c>
      <c r="R136">
        <f ca="1">OFFSET($BH$4, INT(ROWS($K$63:$K136)/3), MOD(ROWS($K$63:$K136), 3)-1 + (COLUMNS($K136:R136)-1)*2)</f>
        <v>0</v>
      </c>
    </row>
    <row r="137" spans="1:18" hidden="1"/>
    <row r="138" spans="1:18" hidden="1">
      <c r="A138" s="22" t="str">
        <f ca="1">OFFSET($AA$4,INT(ROWS($B$63:$B138)/3),1-COLUMNS(($A$4:$AA$4)))</f>
        <v>Mana</v>
      </c>
      <c r="B138">
        <f ca="1">OFFSET($AN$4, INT(ROWS($B$63:$B138)/3), MOD(ROWS($B$63:$B138), 3)-1 + (COLUMNS($B138:B138)-1)*2)</f>
        <v>-41.085999999999999</v>
      </c>
      <c r="C138">
        <f ca="1">OFFSET($AN$4, INT(ROWS($B$63:$B138)/3), MOD(ROWS($B$63:$B138), 3)-1 + (COLUMNS($B138:C138)-1)*2)</f>
        <v>174.78346666666667</v>
      </c>
      <c r="D138">
        <f ca="1">OFFSET($AN$4, INT(ROWS($B$63:$B138)/3), MOD(ROWS($B$63:$B138), 3)-1 + (COLUMNS($B138:D138)-1)*2)</f>
        <v>0</v>
      </c>
      <c r="E138">
        <f ca="1">OFFSET($AN$4, INT(ROWS($B$63:$B138)/3), MOD(ROWS($B$63:$B138), 3)-1 + (COLUMNS($B138:E138)-1)*2)</f>
        <v>0</v>
      </c>
      <c r="F138">
        <f ca="1">OFFSET($AN$4, INT(ROWS($B$63:$B138)/3), MOD(ROWS($B$63:$B138), 3)-1 + (COLUMNS($B138:F138)-1)*2)</f>
        <v>0</v>
      </c>
      <c r="G138">
        <f ca="1">OFFSET($AN$4, INT(ROWS($B$63:$B138)/3), MOD(ROWS($B$63:$B138), 3)-1 + (COLUMNS($B138:G138)-1)*2)</f>
        <v>0</v>
      </c>
      <c r="H138">
        <f ca="1">OFFSET($AN$4, INT(ROWS($B$63:$B138)/3), MOD(ROWS($B$63:$B138), 3)-1 + (COLUMNS($B138:H138)-1)*2)</f>
        <v>0</v>
      </c>
      <c r="I138">
        <f ca="1">OFFSET($AN$4, INT(ROWS($B$63:$B138)/3), MOD(ROWS($B$63:$B138), 3)-1 + (COLUMNS($B138:I138)-1)*2)</f>
        <v>0</v>
      </c>
      <c r="K138">
        <f ca="1">OFFSET($BH$4, INT(ROWS($K$63:$K138)/3), MOD(ROWS($K$63:$K138), 3)-1 + (COLUMNS($K138:K138)-1)*2)</f>
        <v>-41.085999999999999</v>
      </c>
      <c r="L138">
        <f ca="1">OFFSET($BH$4, INT(ROWS($K$63:$K138)/3), MOD(ROWS($K$63:$K138), 3)-1 + (COLUMNS($K138:L138)-1)*2)</f>
        <v>174.78346666666667</v>
      </c>
      <c r="M138">
        <f ca="1">OFFSET($BH$4, INT(ROWS($K$63:$K138)/3), MOD(ROWS($K$63:$K138), 3)-1 + (COLUMNS($K138:M138)-1)*2)</f>
        <v>0</v>
      </c>
      <c r="N138">
        <f ca="1">OFFSET($BH$4, INT(ROWS($K$63:$K138)/3), MOD(ROWS($K$63:$K138), 3)-1 + (COLUMNS($K138:N138)-1)*2)</f>
        <v>0</v>
      </c>
      <c r="O138">
        <f ca="1">OFFSET($BH$4, INT(ROWS($K$63:$K138)/3), MOD(ROWS($K$63:$K138), 3)-1 + (COLUMNS($K138:O138)-1)*2)</f>
        <v>0</v>
      </c>
      <c r="P138">
        <f ca="1">OFFSET($BH$4, INT(ROWS($K$63:$K138)/3), MOD(ROWS($K$63:$K138), 3)-1 + (COLUMNS($K138:P138)-1)*2)</f>
        <v>0</v>
      </c>
      <c r="Q138">
        <f ca="1">OFFSET($BH$4, INT(ROWS($K$63:$K138)/3), MOD(ROWS($K$63:$K138), 3)-1 + (COLUMNS($K138:Q138)-1)*2)</f>
        <v>0</v>
      </c>
      <c r="R138">
        <f ca="1">OFFSET($BH$4, INT(ROWS($K$63:$K138)/3), MOD(ROWS($K$63:$K138), 3)-1 + (COLUMNS($K138:R138)-1)*2)</f>
        <v>0</v>
      </c>
    </row>
    <row r="139" spans="1:18" hidden="1">
      <c r="B139">
        <f ca="1">OFFSET($AN$4, INT(ROWS($B$63:$B139)/3), MOD(ROWS($B$63:$B139), 3)-1 + (COLUMNS($B139:B139)-1)*2)</f>
        <v>-41.085999999999999</v>
      </c>
      <c r="C139">
        <f ca="1">OFFSET($AN$4, INT(ROWS($B$63:$B139)/3), MOD(ROWS($B$63:$B139), 3)-1 + (COLUMNS($B139:C139)-1)*2)</f>
        <v>174.78346666666667</v>
      </c>
      <c r="D139">
        <f ca="1">OFFSET($AN$4, INT(ROWS($B$63:$B139)/3), MOD(ROWS($B$63:$B139), 3)-1 + (COLUMNS($B139:D139)-1)*2)</f>
        <v>0</v>
      </c>
      <c r="E139">
        <f ca="1">OFFSET($AN$4, INT(ROWS($B$63:$B139)/3), MOD(ROWS($B$63:$B139), 3)-1 + (COLUMNS($B139:E139)-1)*2)</f>
        <v>0</v>
      </c>
      <c r="F139">
        <f ca="1">OFFSET($AN$4, INT(ROWS($B$63:$B139)/3), MOD(ROWS($B$63:$B139), 3)-1 + (COLUMNS($B139:F139)-1)*2)</f>
        <v>0</v>
      </c>
      <c r="G139">
        <f ca="1">OFFSET($AN$4, INT(ROWS($B$63:$B139)/3), MOD(ROWS($B$63:$B139), 3)-1 + (COLUMNS($B139:G139)-1)*2)</f>
        <v>0</v>
      </c>
      <c r="H139">
        <f ca="1">OFFSET($AN$4, INT(ROWS($B$63:$B139)/3), MOD(ROWS($B$63:$B139), 3)-1 + (COLUMNS($B139:H139)-1)*2)</f>
        <v>0</v>
      </c>
      <c r="I139">
        <f ca="1">OFFSET($AN$4, INT(ROWS($B$63:$B139)/3), MOD(ROWS($B$63:$B139), 3)-1 + (COLUMNS($B139:I139)-1)*2)</f>
        <v>0</v>
      </c>
      <c r="K139">
        <f ca="1">OFFSET($BH$4, INT(ROWS($K$63:$K139)/3), MOD(ROWS($K$63:$K139), 3)-1 + (COLUMNS($K139:K139)-1)*2)</f>
        <v>-41.085999999999999</v>
      </c>
      <c r="L139">
        <f ca="1">OFFSET($BH$4, INT(ROWS($K$63:$K139)/3), MOD(ROWS($K$63:$K139), 3)-1 + (COLUMNS($K139:L139)-1)*2)</f>
        <v>174.78346666666667</v>
      </c>
      <c r="M139">
        <f ca="1">OFFSET($BH$4, INT(ROWS($K$63:$K139)/3), MOD(ROWS($K$63:$K139), 3)-1 + (COLUMNS($K139:M139)-1)*2)</f>
        <v>0</v>
      </c>
      <c r="N139">
        <f ca="1">OFFSET($BH$4, INT(ROWS($K$63:$K139)/3), MOD(ROWS($K$63:$K139), 3)-1 + (COLUMNS($K139:N139)-1)*2)</f>
        <v>0</v>
      </c>
      <c r="O139">
        <f ca="1">OFFSET($BH$4, INT(ROWS($K$63:$K139)/3), MOD(ROWS($K$63:$K139), 3)-1 + (COLUMNS($K139:O139)-1)*2)</f>
        <v>0</v>
      </c>
      <c r="P139">
        <f ca="1">OFFSET($BH$4, INT(ROWS($K$63:$K139)/3), MOD(ROWS($K$63:$K139), 3)-1 + (COLUMNS($K139:P139)-1)*2)</f>
        <v>0</v>
      </c>
      <c r="Q139">
        <f ca="1">OFFSET($BH$4, INT(ROWS($K$63:$K139)/3), MOD(ROWS($K$63:$K139), 3)-1 + (COLUMNS($K139:Q139)-1)*2)</f>
        <v>0</v>
      </c>
      <c r="R139">
        <f ca="1">OFFSET($BH$4, INT(ROWS($K$63:$K139)/3), MOD(ROWS($K$63:$K139), 3)-1 + (COLUMNS($K139:R139)-1)*2)</f>
        <v>0</v>
      </c>
    </row>
    <row r="140" spans="1:18" hidden="1"/>
    <row r="141" spans="1:18" hidden="1">
      <c r="A141" s="22" t="str">
        <f ca="1">OFFSET($AA$4,INT(ROWS($B$63:$B141)/3),1-COLUMNS(($A$4:$AA$4)))</f>
        <v>Karori Rock</v>
      </c>
      <c r="B141">
        <f ca="1">OFFSET($AN$4, INT(ROWS($B$63:$B141)/3), MOD(ROWS($B$63:$B141), 3)-1 + (COLUMNS($B141:B141)-1)*2)</f>
        <v>-41.34395</v>
      </c>
      <c r="C141">
        <f ca="1">OFFSET($AN$4, INT(ROWS($B$63:$B141)/3), MOD(ROWS($B$63:$B141), 3)-1 + (COLUMNS($B141:C141)-1)*2)</f>
        <v>174.65103333333334</v>
      </c>
      <c r="D141">
        <f ca="1">OFFSET($AN$4, INT(ROWS($B$63:$B141)/3), MOD(ROWS($B$63:$B141), 3)-1 + (COLUMNS($B141:D141)-1)*2)</f>
        <v>0</v>
      </c>
      <c r="E141">
        <f ca="1">OFFSET($AN$4, INT(ROWS($B$63:$B141)/3), MOD(ROWS($B$63:$B141), 3)-1 + (COLUMNS($B141:E141)-1)*2)</f>
        <v>0</v>
      </c>
      <c r="F141">
        <f ca="1">OFFSET($AN$4, INT(ROWS($B$63:$B141)/3), MOD(ROWS($B$63:$B141), 3)-1 + (COLUMNS($B141:F141)-1)*2)</f>
        <v>0</v>
      </c>
      <c r="G141">
        <f ca="1">OFFSET($AN$4, INT(ROWS($B$63:$B141)/3), MOD(ROWS($B$63:$B141), 3)-1 + (COLUMNS($B141:G141)-1)*2)</f>
        <v>0</v>
      </c>
      <c r="H141">
        <f ca="1">OFFSET($AN$4, INT(ROWS($B$63:$B141)/3), MOD(ROWS($B$63:$B141), 3)-1 + (COLUMNS($B141:H141)-1)*2)</f>
        <v>0</v>
      </c>
      <c r="I141">
        <f ca="1">OFFSET($AN$4, INT(ROWS($B$63:$B141)/3), MOD(ROWS($B$63:$B141), 3)-1 + (COLUMNS($B141:I141)-1)*2)</f>
        <v>0</v>
      </c>
      <c r="K141">
        <f ca="1">OFFSET($BH$4, INT(ROWS($K$63:$K141)/3), MOD(ROWS($K$63:$K141), 3)-1 + (COLUMNS($K141:K141)-1)*2)</f>
        <v>-41.34395</v>
      </c>
      <c r="L141">
        <f ca="1">OFFSET($BH$4, INT(ROWS($K$63:$K141)/3), MOD(ROWS($K$63:$K141), 3)-1 + (COLUMNS($K141:L141)-1)*2)</f>
        <v>174.65103333333334</v>
      </c>
      <c r="M141">
        <f ca="1">OFFSET($BH$4, INT(ROWS($K$63:$K141)/3), MOD(ROWS($K$63:$K141), 3)-1 + (COLUMNS($K141:M141)-1)*2)</f>
        <v>0</v>
      </c>
      <c r="N141">
        <f ca="1">OFFSET($BH$4, INT(ROWS($K$63:$K141)/3), MOD(ROWS($K$63:$K141), 3)-1 + (COLUMNS($K141:N141)-1)*2)</f>
        <v>0</v>
      </c>
      <c r="O141">
        <f ca="1">OFFSET($BH$4, INT(ROWS($K$63:$K141)/3), MOD(ROWS($K$63:$K141), 3)-1 + (COLUMNS($K141:O141)-1)*2)</f>
        <v>0</v>
      </c>
      <c r="P141">
        <f ca="1">OFFSET($BH$4, INT(ROWS($K$63:$K141)/3), MOD(ROWS($K$63:$K141), 3)-1 + (COLUMNS($K141:P141)-1)*2)</f>
        <v>0</v>
      </c>
      <c r="Q141">
        <f ca="1">OFFSET($BH$4, INT(ROWS($K$63:$K141)/3), MOD(ROWS($K$63:$K141), 3)-1 + (COLUMNS($K141:Q141)-1)*2)</f>
        <v>0</v>
      </c>
      <c r="R141">
        <f ca="1">OFFSET($BH$4, INT(ROWS($K$63:$K141)/3), MOD(ROWS($K$63:$K141), 3)-1 + (COLUMNS($K141:R141)-1)*2)</f>
        <v>0</v>
      </c>
    </row>
    <row r="142" spans="1:18" hidden="1">
      <c r="B142">
        <f ca="1">OFFSET($AN$4, INT(ROWS($B$63:$B142)/3), MOD(ROWS($B$63:$B142), 3)-1 + (COLUMNS($B142:B142)-1)*2)</f>
        <v>-41.34395</v>
      </c>
      <c r="C142">
        <f ca="1">OFFSET($AN$4, INT(ROWS($B$63:$B142)/3), MOD(ROWS($B$63:$B142), 3)-1 + (COLUMNS($B142:C142)-1)*2)</f>
        <v>174.65103333333334</v>
      </c>
      <c r="D142">
        <f ca="1">OFFSET($AN$4, INT(ROWS($B$63:$B142)/3), MOD(ROWS($B$63:$B142), 3)-1 + (COLUMNS($B142:D142)-1)*2)</f>
        <v>0</v>
      </c>
      <c r="E142">
        <f ca="1">OFFSET($AN$4, INT(ROWS($B$63:$B142)/3), MOD(ROWS($B$63:$B142), 3)-1 + (COLUMNS($B142:E142)-1)*2)</f>
        <v>0</v>
      </c>
      <c r="F142">
        <f ca="1">OFFSET($AN$4, INT(ROWS($B$63:$B142)/3), MOD(ROWS($B$63:$B142), 3)-1 + (COLUMNS($B142:F142)-1)*2)</f>
        <v>0</v>
      </c>
      <c r="G142">
        <f ca="1">OFFSET($AN$4, INT(ROWS($B$63:$B142)/3), MOD(ROWS($B$63:$B142), 3)-1 + (COLUMNS($B142:G142)-1)*2)</f>
        <v>0</v>
      </c>
      <c r="H142">
        <f ca="1">OFFSET($AN$4, INT(ROWS($B$63:$B142)/3), MOD(ROWS($B$63:$B142), 3)-1 + (COLUMNS($B142:H142)-1)*2)</f>
        <v>0</v>
      </c>
      <c r="I142">
        <f ca="1">OFFSET($AN$4, INT(ROWS($B$63:$B142)/3), MOD(ROWS($B$63:$B142), 3)-1 + (COLUMNS($B142:I142)-1)*2)</f>
        <v>0</v>
      </c>
      <c r="K142">
        <f ca="1">OFFSET($BH$4, INT(ROWS($K$63:$K142)/3), MOD(ROWS($K$63:$K142), 3)-1 + (COLUMNS($K142:K142)-1)*2)</f>
        <v>-41.34395</v>
      </c>
      <c r="L142">
        <f ca="1">OFFSET($BH$4, INT(ROWS($K$63:$K142)/3), MOD(ROWS($K$63:$K142), 3)-1 + (COLUMNS($K142:L142)-1)*2)</f>
        <v>174.65103333333334</v>
      </c>
      <c r="M142">
        <f ca="1">OFFSET($BH$4, INT(ROWS($K$63:$K142)/3), MOD(ROWS($K$63:$K142), 3)-1 + (COLUMNS($K142:M142)-1)*2)</f>
        <v>0</v>
      </c>
      <c r="N142">
        <f ca="1">OFFSET($BH$4, INT(ROWS($K$63:$K142)/3), MOD(ROWS($K$63:$K142), 3)-1 + (COLUMNS($K142:N142)-1)*2)</f>
        <v>0</v>
      </c>
      <c r="O142">
        <f ca="1">OFFSET($BH$4, INT(ROWS($K$63:$K142)/3), MOD(ROWS($K$63:$K142), 3)-1 + (COLUMNS($K142:O142)-1)*2)</f>
        <v>0</v>
      </c>
      <c r="P142">
        <f ca="1">OFFSET($BH$4, INT(ROWS($K$63:$K142)/3), MOD(ROWS($K$63:$K142), 3)-1 + (COLUMNS($K142:P142)-1)*2)</f>
        <v>0</v>
      </c>
      <c r="Q142">
        <f ca="1">OFFSET($BH$4, INT(ROWS($K$63:$K142)/3), MOD(ROWS($K$63:$K142), 3)-1 + (COLUMNS($K142:Q142)-1)*2)</f>
        <v>0</v>
      </c>
      <c r="R142">
        <f ca="1">OFFSET($BH$4, INT(ROWS($K$63:$K142)/3), MOD(ROWS($K$63:$K142), 3)-1 + (COLUMNS($K142:R142)-1)*2)</f>
        <v>0</v>
      </c>
    </row>
    <row r="143" spans="1:18" hidden="1"/>
    <row r="144" spans="1:18" hidden="1">
      <c r="A144" s="22" t="str">
        <f ca="1">OFFSET($AA$4,INT(ROWS($B$63:$B144)/3),1-COLUMNS(($A$4:$AA$4)))</f>
        <v>Stephens Is</v>
      </c>
      <c r="B144">
        <f ca="1">OFFSET($AN$4, INT(ROWS($B$63:$B144)/3), MOD(ROWS($B$63:$B144), 3)-1 + (COLUMNS($B144:B144)-1)*2)</f>
        <v>-40.665383333333331</v>
      </c>
      <c r="C144">
        <f ca="1">OFFSET($AN$4, INT(ROWS($B$63:$B144)/3), MOD(ROWS($B$63:$B144), 3)-1 + (COLUMNS($B144:C144)-1)*2)</f>
        <v>174.00026666666668</v>
      </c>
      <c r="D144">
        <f ca="1">OFFSET($AN$4, INT(ROWS($B$63:$B144)/3), MOD(ROWS($B$63:$B144), 3)-1 + (COLUMNS($B144:D144)-1)*2)</f>
        <v>0</v>
      </c>
      <c r="E144">
        <f ca="1">OFFSET($AN$4, INT(ROWS($B$63:$B144)/3), MOD(ROWS($B$63:$B144), 3)-1 + (COLUMNS($B144:E144)-1)*2)</f>
        <v>0</v>
      </c>
      <c r="F144">
        <f ca="1">OFFSET($AN$4, INT(ROWS($B$63:$B144)/3), MOD(ROWS($B$63:$B144), 3)-1 + (COLUMNS($B144:F144)-1)*2)</f>
        <v>0</v>
      </c>
      <c r="G144">
        <f ca="1">OFFSET($AN$4, INT(ROWS($B$63:$B144)/3), MOD(ROWS($B$63:$B144), 3)-1 + (COLUMNS($B144:G144)-1)*2)</f>
        <v>0</v>
      </c>
      <c r="H144">
        <f ca="1">OFFSET($AN$4, INT(ROWS($B$63:$B144)/3), MOD(ROWS($B$63:$B144), 3)-1 + (COLUMNS($B144:H144)-1)*2)</f>
        <v>0</v>
      </c>
      <c r="I144">
        <f ca="1">OFFSET($AN$4, INT(ROWS($B$63:$B144)/3), MOD(ROWS($B$63:$B144), 3)-1 + (COLUMNS($B144:I144)-1)*2)</f>
        <v>0</v>
      </c>
      <c r="K144">
        <f ca="1">OFFSET($BH$4, INT(ROWS($K$63:$K144)/3), MOD(ROWS($K$63:$K144), 3)-1 + (COLUMNS($K144:K144)-1)*2)</f>
        <v>-40.665383333333331</v>
      </c>
      <c r="L144">
        <f ca="1">OFFSET($BH$4, INT(ROWS($K$63:$K144)/3), MOD(ROWS($K$63:$K144), 3)-1 + (COLUMNS($K144:L144)-1)*2)</f>
        <v>174.00026666666668</v>
      </c>
      <c r="M144">
        <f ca="1">OFFSET($BH$4, INT(ROWS($K$63:$K144)/3), MOD(ROWS($K$63:$K144), 3)-1 + (COLUMNS($K144:M144)-1)*2)</f>
        <v>0</v>
      </c>
      <c r="N144">
        <f ca="1">OFFSET($BH$4, INT(ROWS($K$63:$K144)/3), MOD(ROWS($K$63:$K144), 3)-1 + (COLUMNS($K144:N144)-1)*2)</f>
        <v>0</v>
      </c>
      <c r="O144">
        <f ca="1">OFFSET($BH$4, INT(ROWS($K$63:$K144)/3), MOD(ROWS($K$63:$K144), 3)-1 + (COLUMNS($K144:O144)-1)*2)</f>
        <v>0</v>
      </c>
      <c r="P144">
        <f ca="1">OFFSET($BH$4, INT(ROWS($K$63:$K144)/3), MOD(ROWS($K$63:$K144), 3)-1 + (COLUMNS($K144:P144)-1)*2)</f>
        <v>0</v>
      </c>
      <c r="Q144">
        <f ca="1">OFFSET($BH$4, INT(ROWS($K$63:$K144)/3), MOD(ROWS($K$63:$K144), 3)-1 + (COLUMNS($K144:Q144)-1)*2)</f>
        <v>0</v>
      </c>
      <c r="R144">
        <f ca="1">OFFSET($BH$4, INT(ROWS($K$63:$K144)/3), MOD(ROWS($K$63:$K144), 3)-1 + (COLUMNS($K144:R144)-1)*2)</f>
        <v>0</v>
      </c>
    </row>
    <row r="145" spans="1:18" hidden="1">
      <c r="B145">
        <f ca="1">OFFSET($AN$4, INT(ROWS($B$63:$B145)/3), MOD(ROWS($B$63:$B145), 3)-1 + (COLUMNS($B145:B145)-1)*2)</f>
        <v>-40.665383333333331</v>
      </c>
      <c r="C145">
        <f ca="1">OFFSET($AN$4, INT(ROWS($B$63:$B145)/3), MOD(ROWS($B$63:$B145), 3)-1 + (COLUMNS($B145:C145)-1)*2)</f>
        <v>174.00026666666668</v>
      </c>
      <c r="D145">
        <f ca="1">OFFSET($AN$4, INT(ROWS($B$63:$B145)/3), MOD(ROWS($B$63:$B145), 3)-1 + (COLUMNS($B145:D145)-1)*2)</f>
        <v>0</v>
      </c>
      <c r="E145">
        <f ca="1">OFFSET($AN$4, INT(ROWS($B$63:$B145)/3), MOD(ROWS($B$63:$B145), 3)-1 + (COLUMNS($B145:E145)-1)*2)</f>
        <v>0</v>
      </c>
      <c r="F145">
        <f ca="1">OFFSET($AN$4, INT(ROWS($B$63:$B145)/3), MOD(ROWS($B$63:$B145), 3)-1 + (COLUMNS($B145:F145)-1)*2)</f>
        <v>0</v>
      </c>
      <c r="G145">
        <f ca="1">OFFSET($AN$4, INT(ROWS($B$63:$B145)/3), MOD(ROWS($B$63:$B145), 3)-1 + (COLUMNS($B145:G145)-1)*2)</f>
        <v>0</v>
      </c>
      <c r="H145">
        <f ca="1">OFFSET($AN$4, INT(ROWS($B$63:$B145)/3), MOD(ROWS($B$63:$B145), 3)-1 + (COLUMNS($B145:H145)-1)*2)</f>
        <v>0</v>
      </c>
      <c r="I145">
        <f ca="1">OFFSET($AN$4, INT(ROWS($B$63:$B145)/3), MOD(ROWS($B$63:$B145), 3)-1 + (COLUMNS($B145:I145)-1)*2)</f>
        <v>0</v>
      </c>
      <c r="K145">
        <f ca="1">OFFSET($BH$4, INT(ROWS($K$63:$K145)/3), MOD(ROWS($K$63:$K145), 3)-1 + (COLUMNS($K145:K145)-1)*2)</f>
        <v>-40.665383333333331</v>
      </c>
      <c r="L145">
        <f ca="1">OFFSET($BH$4, INT(ROWS($K$63:$K145)/3), MOD(ROWS($K$63:$K145), 3)-1 + (COLUMNS($K145:L145)-1)*2)</f>
        <v>174.00026666666668</v>
      </c>
      <c r="M145">
        <f ca="1">OFFSET($BH$4, INT(ROWS($K$63:$K145)/3), MOD(ROWS($K$63:$K145), 3)-1 + (COLUMNS($K145:M145)-1)*2)</f>
        <v>0</v>
      </c>
      <c r="N145">
        <f ca="1">OFFSET($BH$4, INT(ROWS($K$63:$K145)/3), MOD(ROWS($K$63:$K145), 3)-1 + (COLUMNS($K145:N145)-1)*2)</f>
        <v>0</v>
      </c>
      <c r="O145">
        <f ca="1">OFFSET($BH$4, INT(ROWS($K$63:$K145)/3), MOD(ROWS($K$63:$K145), 3)-1 + (COLUMNS($K145:O145)-1)*2)</f>
        <v>0</v>
      </c>
      <c r="P145">
        <f ca="1">OFFSET($BH$4, INT(ROWS($K$63:$K145)/3), MOD(ROWS($K$63:$K145), 3)-1 + (COLUMNS($K145:P145)-1)*2)</f>
        <v>0</v>
      </c>
      <c r="Q145">
        <f ca="1">OFFSET($BH$4, INT(ROWS($K$63:$K145)/3), MOD(ROWS($K$63:$K145), 3)-1 + (COLUMNS($K145:Q145)-1)*2)</f>
        <v>0</v>
      </c>
      <c r="R145">
        <f ca="1">OFFSET($BH$4, INT(ROWS($K$63:$K145)/3), MOD(ROWS($K$63:$K145), 3)-1 + (COLUMNS($K145:R145)-1)*2)</f>
        <v>0</v>
      </c>
    </row>
    <row r="146" spans="1:18" hidden="1"/>
    <row r="147" spans="1:18" hidden="1">
      <c r="A147" s="22" t="str">
        <f ca="1">OFFSET($AA$4,INT(ROWS($B$63:$B147)/3),1-COLUMNS(($A$4:$AA$4)))</f>
        <v>Campbell Cp</v>
      </c>
      <c r="B147">
        <f ca="1">OFFSET($AN$4, INT(ROWS($B$63:$B147)/3), MOD(ROWS($B$63:$B147), 3)-1 + (COLUMNS($B147:B147)-1)*2)</f>
        <v>-41.728816666666667</v>
      </c>
      <c r="C147">
        <f ca="1">OFFSET($AN$4, INT(ROWS($B$63:$B147)/3), MOD(ROWS($B$63:$B147), 3)-1 + (COLUMNS($B147:C147)-1)*2)</f>
        <v>174.27611666666667</v>
      </c>
      <c r="D147">
        <f ca="1">OFFSET($AN$4, INT(ROWS($B$63:$B147)/3), MOD(ROWS($B$63:$B147), 3)-1 + (COLUMNS($B147:D147)-1)*2)</f>
        <v>0</v>
      </c>
      <c r="E147">
        <f ca="1">OFFSET($AN$4, INT(ROWS($B$63:$B147)/3), MOD(ROWS($B$63:$B147), 3)-1 + (COLUMNS($B147:E147)-1)*2)</f>
        <v>0</v>
      </c>
      <c r="F147">
        <f ca="1">OFFSET($AN$4, INT(ROWS($B$63:$B147)/3), MOD(ROWS($B$63:$B147), 3)-1 + (COLUMNS($B147:F147)-1)*2)</f>
        <v>0</v>
      </c>
      <c r="G147">
        <f ca="1">OFFSET($AN$4, INT(ROWS($B$63:$B147)/3), MOD(ROWS($B$63:$B147), 3)-1 + (COLUMNS($B147:G147)-1)*2)</f>
        <v>0</v>
      </c>
      <c r="H147">
        <f ca="1">OFFSET($AN$4, INT(ROWS($B$63:$B147)/3), MOD(ROWS($B$63:$B147), 3)-1 + (COLUMNS($B147:H147)-1)*2)</f>
        <v>0</v>
      </c>
      <c r="I147">
        <f ca="1">OFFSET($AN$4, INT(ROWS($B$63:$B147)/3), MOD(ROWS($B$63:$B147), 3)-1 + (COLUMNS($B147:I147)-1)*2)</f>
        <v>0</v>
      </c>
      <c r="K147">
        <f ca="1">OFFSET($BH$4, INT(ROWS($K$63:$K147)/3), MOD(ROWS($K$63:$K147), 3)-1 + (COLUMNS($K147:K147)-1)*2)</f>
        <v>-41.728816666666667</v>
      </c>
      <c r="L147">
        <f ca="1">OFFSET($BH$4, INT(ROWS($K$63:$K147)/3), MOD(ROWS($K$63:$K147), 3)-1 + (COLUMNS($K147:L147)-1)*2)</f>
        <v>174.27611666666667</v>
      </c>
      <c r="M147">
        <f ca="1">OFFSET($BH$4, INT(ROWS($K$63:$K147)/3), MOD(ROWS($K$63:$K147), 3)-1 + (COLUMNS($K147:M147)-1)*2)</f>
        <v>0</v>
      </c>
      <c r="N147">
        <f ca="1">OFFSET($BH$4, INT(ROWS($K$63:$K147)/3), MOD(ROWS($K$63:$K147), 3)-1 + (COLUMNS($K147:N147)-1)*2)</f>
        <v>0</v>
      </c>
      <c r="O147">
        <f ca="1">OFFSET($BH$4, INT(ROWS($K$63:$K147)/3), MOD(ROWS($K$63:$K147), 3)-1 + (COLUMNS($K147:O147)-1)*2)</f>
        <v>0</v>
      </c>
      <c r="P147">
        <f ca="1">OFFSET($BH$4, INT(ROWS($K$63:$K147)/3), MOD(ROWS($K$63:$K147), 3)-1 + (COLUMNS($K147:P147)-1)*2)</f>
        <v>0</v>
      </c>
      <c r="Q147">
        <f ca="1">OFFSET($BH$4, INT(ROWS($K$63:$K147)/3), MOD(ROWS($K$63:$K147), 3)-1 + (COLUMNS($K147:Q147)-1)*2)</f>
        <v>0</v>
      </c>
      <c r="R147">
        <f ca="1">OFFSET($BH$4, INT(ROWS($K$63:$K147)/3), MOD(ROWS($K$63:$K147), 3)-1 + (COLUMNS($K147:R147)-1)*2)</f>
        <v>0</v>
      </c>
    </row>
    <row r="148" spans="1:18" hidden="1">
      <c r="B148">
        <f ca="1">OFFSET($AN$4, INT(ROWS($B$63:$B148)/3), MOD(ROWS($B$63:$B148), 3)-1 + (COLUMNS($B148:B148)-1)*2)</f>
        <v>-41.728816666666667</v>
      </c>
      <c r="C148">
        <f ca="1">OFFSET($AN$4, INT(ROWS($B$63:$B148)/3), MOD(ROWS($B$63:$B148), 3)-1 + (COLUMNS($B148:C148)-1)*2)</f>
        <v>174.27611666666667</v>
      </c>
      <c r="D148">
        <f ca="1">OFFSET($AN$4, INT(ROWS($B$63:$B148)/3), MOD(ROWS($B$63:$B148), 3)-1 + (COLUMNS($B148:D148)-1)*2)</f>
        <v>0</v>
      </c>
      <c r="E148">
        <f ca="1">OFFSET($AN$4, INT(ROWS($B$63:$B148)/3), MOD(ROWS($B$63:$B148), 3)-1 + (COLUMNS($B148:E148)-1)*2)</f>
        <v>0</v>
      </c>
      <c r="F148">
        <f ca="1">OFFSET($AN$4, INT(ROWS($B$63:$B148)/3), MOD(ROWS($B$63:$B148), 3)-1 + (COLUMNS($B148:F148)-1)*2)</f>
        <v>0</v>
      </c>
      <c r="G148">
        <f ca="1">OFFSET($AN$4, INT(ROWS($B$63:$B148)/3), MOD(ROWS($B$63:$B148), 3)-1 + (COLUMNS($B148:G148)-1)*2)</f>
        <v>0</v>
      </c>
      <c r="H148">
        <f ca="1">OFFSET($AN$4, INT(ROWS($B$63:$B148)/3), MOD(ROWS($B$63:$B148), 3)-1 + (COLUMNS($B148:H148)-1)*2)</f>
        <v>0</v>
      </c>
      <c r="I148">
        <f ca="1">OFFSET($AN$4, INT(ROWS($B$63:$B148)/3), MOD(ROWS($B$63:$B148), 3)-1 + (COLUMNS($B148:I148)-1)*2)</f>
        <v>0</v>
      </c>
      <c r="K148">
        <f ca="1">OFFSET($BH$4, INT(ROWS($K$63:$K148)/3), MOD(ROWS($K$63:$K148), 3)-1 + (COLUMNS($K148:K148)-1)*2)</f>
        <v>-41.728816666666667</v>
      </c>
      <c r="L148">
        <f ca="1">OFFSET($BH$4, INT(ROWS($K$63:$K148)/3), MOD(ROWS($K$63:$K148), 3)-1 + (COLUMNS($K148:L148)-1)*2)</f>
        <v>174.27611666666667</v>
      </c>
      <c r="M148">
        <f ca="1">OFFSET($BH$4, INT(ROWS($K$63:$K148)/3), MOD(ROWS($K$63:$K148), 3)-1 + (COLUMNS($K148:M148)-1)*2)</f>
        <v>0</v>
      </c>
      <c r="N148">
        <f ca="1">OFFSET($BH$4, INT(ROWS($K$63:$K148)/3), MOD(ROWS($K$63:$K148), 3)-1 + (COLUMNS($K148:N148)-1)*2)</f>
        <v>0</v>
      </c>
      <c r="O148">
        <f ca="1">OFFSET($BH$4, INT(ROWS($K$63:$K148)/3), MOD(ROWS($K$63:$K148), 3)-1 + (COLUMNS($K148:O148)-1)*2)</f>
        <v>0</v>
      </c>
      <c r="P148">
        <f ca="1">OFFSET($BH$4, INT(ROWS($K$63:$K148)/3), MOD(ROWS($K$63:$K148), 3)-1 + (COLUMNS($K148:P148)-1)*2)</f>
        <v>0</v>
      </c>
      <c r="Q148">
        <f ca="1">OFFSET($BH$4, INT(ROWS($K$63:$K148)/3), MOD(ROWS($K$63:$K148), 3)-1 + (COLUMNS($K148:Q148)-1)*2)</f>
        <v>0</v>
      </c>
      <c r="R148">
        <f ca="1">OFFSET($BH$4, INT(ROWS($K$63:$K148)/3), MOD(ROWS($K$63:$K148), 3)-1 + (COLUMNS($K148:R148)-1)*2)</f>
        <v>0</v>
      </c>
    </row>
    <row r="149" spans="1:18" hidden="1"/>
    <row r="150" spans="1:18" hidden="1">
      <c r="A150" s="22" t="str">
        <f ca="1">OFFSET($AA$4,INT(ROWS($B$63:$B150)/3),1-COLUMNS(($A$4:$AA$4)))</f>
        <v>Farewell Spit</v>
      </c>
      <c r="B150">
        <f ca="1">OFFSET($AN$4, INT(ROWS($B$63:$B150)/3), MOD(ROWS($B$63:$B150), 3)-1 + (COLUMNS($B150:B150)-1)*2)</f>
        <v>-40.545383333333334</v>
      </c>
      <c r="C150">
        <f ca="1">OFFSET($AN$4, INT(ROWS($B$63:$B150)/3), MOD(ROWS($B$63:$B150), 3)-1 + (COLUMNS($B150:C150)-1)*2)</f>
        <v>173.00891666666666</v>
      </c>
      <c r="D150">
        <f ca="1">OFFSET($AN$4, INT(ROWS($B$63:$B150)/3), MOD(ROWS($B$63:$B150), 3)-1 + (COLUMNS($B150:D150)-1)*2)</f>
        <v>0</v>
      </c>
      <c r="E150">
        <f ca="1">OFFSET($AN$4, INT(ROWS($B$63:$B150)/3), MOD(ROWS($B$63:$B150), 3)-1 + (COLUMNS($B150:E150)-1)*2)</f>
        <v>0</v>
      </c>
      <c r="F150">
        <f ca="1">OFFSET($AN$4, INT(ROWS($B$63:$B150)/3), MOD(ROWS($B$63:$B150), 3)-1 + (COLUMNS($B150:F150)-1)*2)</f>
        <v>0</v>
      </c>
      <c r="G150">
        <f ca="1">OFFSET($AN$4, INT(ROWS($B$63:$B150)/3), MOD(ROWS($B$63:$B150), 3)-1 + (COLUMNS($B150:G150)-1)*2)</f>
        <v>0</v>
      </c>
      <c r="H150">
        <f ca="1">OFFSET($AN$4, INT(ROWS($B$63:$B150)/3), MOD(ROWS($B$63:$B150), 3)-1 + (COLUMNS($B150:H150)-1)*2)</f>
        <v>0</v>
      </c>
      <c r="I150">
        <f ca="1">OFFSET($AN$4, INT(ROWS($B$63:$B150)/3), MOD(ROWS($B$63:$B150), 3)-1 + (COLUMNS($B150:I150)-1)*2)</f>
        <v>0</v>
      </c>
      <c r="K150">
        <f ca="1">OFFSET($BH$4, INT(ROWS($K$63:$K150)/3), MOD(ROWS($K$63:$K150), 3)-1 + (COLUMNS($K150:K150)-1)*2)</f>
        <v>-40.545383333333334</v>
      </c>
      <c r="L150">
        <f ca="1">OFFSET($BH$4, INT(ROWS($K$63:$K150)/3), MOD(ROWS($K$63:$K150), 3)-1 + (COLUMNS($K150:L150)-1)*2)</f>
        <v>173.00891666666666</v>
      </c>
      <c r="M150">
        <f ca="1">OFFSET($BH$4, INT(ROWS($K$63:$K150)/3), MOD(ROWS($K$63:$K150), 3)-1 + (COLUMNS($K150:M150)-1)*2)</f>
        <v>0</v>
      </c>
      <c r="N150">
        <f ca="1">OFFSET($BH$4, INT(ROWS($K$63:$K150)/3), MOD(ROWS($K$63:$K150), 3)-1 + (COLUMNS($K150:N150)-1)*2)</f>
        <v>0</v>
      </c>
      <c r="O150">
        <f ca="1">OFFSET($BH$4, INT(ROWS($K$63:$K150)/3), MOD(ROWS($K$63:$K150), 3)-1 + (COLUMNS($K150:O150)-1)*2)</f>
        <v>0</v>
      </c>
      <c r="P150">
        <f ca="1">OFFSET($BH$4, INT(ROWS($K$63:$K150)/3), MOD(ROWS($K$63:$K150), 3)-1 + (COLUMNS($K150:P150)-1)*2)</f>
        <v>0</v>
      </c>
      <c r="Q150">
        <f ca="1">OFFSET($BH$4, INT(ROWS($K$63:$K150)/3), MOD(ROWS($K$63:$K150), 3)-1 + (COLUMNS($K150:Q150)-1)*2)</f>
        <v>0</v>
      </c>
      <c r="R150">
        <f ca="1">OFFSET($BH$4, INT(ROWS($K$63:$K150)/3), MOD(ROWS($K$63:$K150), 3)-1 + (COLUMNS($K150:R150)-1)*2)</f>
        <v>0</v>
      </c>
    </row>
    <row r="151" spans="1:18" hidden="1">
      <c r="B151">
        <f ca="1">OFFSET($AN$4, INT(ROWS($B$63:$B151)/3), MOD(ROWS($B$63:$B151), 3)-1 + (COLUMNS($B151:B151)-1)*2)</f>
        <v>-40.545383333333334</v>
      </c>
      <c r="C151">
        <f ca="1">OFFSET($AN$4, INT(ROWS($B$63:$B151)/3), MOD(ROWS($B$63:$B151), 3)-1 + (COLUMNS($B151:C151)-1)*2)</f>
        <v>173.00891666666666</v>
      </c>
      <c r="D151">
        <f ca="1">OFFSET($AN$4, INT(ROWS($B$63:$B151)/3), MOD(ROWS($B$63:$B151), 3)-1 + (COLUMNS($B151:D151)-1)*2)</f>
        <v>0</v>
      </c>
      <c r="E151">
        <f ca="1">OFFSET($AN$4, INT(ROWS($B$63:$B151)/3), MOD(ROWS($B$63:$B151), 3)-1 + (COLUMNS($B151:E151)-1)*2)</f>
        <v>0</v>
      </c>
      <c r="F151">
        <f ca="1">OFFSET($AN$4, INT(ROWS($B$63:$B151)/3), MOD(ROWS($B$63:$B151), 3)-1 + (COLUMNS($B151:F151)-1)*2)</f>
        <v>0</v>
      </c>
      <c r="G151">
        <f ca="1">OFFSET($AN$4, INT(ROWS($B$63:$B151)/3), MOD(ROWS($B$63:$B151), 3)-1 + (COLUMNS($B151:G151)-1)*2)</f>
        <v>0</v>
      </c>
      <c r="H151">
        <f ca="1">OFFSET($AN$4, INT(ROWS($B$63:$B151)/3), MOD(ROWS($B$63:$B151), 3)-1 + (COLUMNS($B151:H151)-1)*2)</f>
        <v>0</v>
      </c>
      <c r="I151">
        <f ca="1">OFFSET($AN$4, INT(ROWS($B$63:$B151)/3), MOD(ROWS($B$63:$B151), 3)-1 + (COLUMNS($B151:I151)-1)*2)</f>
        <v>0</v>
      </c>
      <c r="K151">
        <f ca="1">OFFSET($BH$4, INT(ROWS($K$63:$K151)/3), MOD(ROWS($K$63:$K151), 3)-1 + (COLUMNS($K151:K151)-1)*2)</f>
        <v>-40.545383333333334</v>
      </c>
      <c r="L151">
        <f ca="1">OFFSET($BH$4, INT(ROWS($K$63:$K151)/3), MOD(ROWS($K$63:$K151), 3)-1 + (COLUMNS($K151:L151)-1)*2)</f>
        <v>173.00891666666666</v>
      </c>
      <c r="M151">
        <f ca="1">OFFSET($BH$4, INT(ROWS($K$63:$K151)/3), MOD(ROWS($K$63:$K151), 3)-1 + (COLUMNS($K151:M151)-1)*2)</f>
        <v>0</v>
      </c>
      <c r="N151">
        <f ca="1">OFFSET($BH$4, INT(ROWS($K$63:$K151)/3), MOD(ROWS($K$63:$K151), 3)-1 + (COLUMNS($K151:N151)-1)*2)</f>
        <v>0</v>
      </c>
      <c r="O151">
        <f ca="1">OFFSET($BH$4, INT(ROWS($K$63:$K151)/3), MOD(ROWS($K$63:$K151), 3)-1 + (COLUMNS($K151:O151)-1)*2)</f>
        <v>0</v>
      </c>
      <c r="P151">
        <f ca="1">OFFSET($BH$4, INT(ROWS($K$63:$K151)/3), MOD(ROWS($K$63:$K151), 3)-1 + (COLUMNS($K151:P151)-1)*2)</f>
        <v>0</v>
      </c>
      <c r="Q151">
        <f ca="1">OFFSET($BH$4, INT(ROWS($K$63:$K151)/3), MOD(ROWS($K$63:$K151), 3)-1 + (COLUMNS($K151:Q151)-1)*2)</f>
        <v>0</v>
      </c>
      <c r="R151">
        <f ca="1">OFFSET($BH$4, INT(ROWS($K$63:$K151)/3), MOD(ROWS($K$63:$K151), 3)-1 + (COLUMNS($K151:R151)-1)*2)</f>
        <v>0</v>
      </c>
    </row>
    <row r="152" spans="1:18" hidden="1"/>
    <row r="153" spans="1:18" hidden="1">
      <c r="A153" s="22" t="str">
        <f ca="1">OFFSET($AA$4,INT(ROWS($B$63:$B153)/3),1-COLUMNS(($A$4:$AA$4)))</f>
        <v>Separation Pt</v>
      </c>
      <c r="B153">
        <f ca="1">OFFSET($AN$4, INT(ROWS($B$63:$B153)/3), MOD(ROWS($B$63:$B153), 3)-1 + (COLUMNS($B153:B153)-1)*2)</f>
        <v>-40.781933333333335</v>
      </c>
      <c r="C153">
        <f ca="1">OFFSET($AN$4, INT(ROWS($B$63:$B153)/3), MOD(ROWS($B$63:$B153), 3)-1 + (COLUMNS($B153:C153)-1)*2)</f>
        <v>172.99758333333332</v>
      </c>
      <c r="D153">
        <f ca="1">OFFSET($AN$4, INT(ROWS($B$63:$B153)/3), MOD(ROWS($B$63:$B153), 3)-1 + (COLUMNS($B153:D153)-1)*2)</f>
        <v>0</v>
      </c>
      <c r="E153">
        <f ca="1">OFFSET($AN$4, INT(ROWS($B$63:$B153)/3), MOD(ROWS($B$63:$B153), 3)-1 + (COLUMNS($B153:E153)-1)*2)</f>
        <v>0</v>
      </c>
      <c r="F153">
        <f ca="1">OFFSET($AN$4, INT(ROWS($B$63:$B153)/3), MOD(ROWS($B$63:$B153), 3)-1 + (COLUMNS($B153:F153)-1)*2)</f>
        <v>0</v>
      </c>
      <c r="G153">
        <f ca="1">OFFSET($AN$4, INT(ROWS($B$63:$B153)/3), MOD(ROWS($B$63:$B153), 3)-1 + (COLUMNS($B153:G153)-1)*2)</f>
        <v>0</v>
      </c>
      <c r="H153">
        <f ca="1">OFFSET($AN$4, INT(ROWS($B$63:$B153)/3), MOD(ROWS($B$63:$B153), 3)-1 + (COLUMNS($B153:H153)-1)*2)</f>
        <v>0</v>
      </c>
      <c r="I153">
        <f ca="1">OFFSET($AN$4, INT(ROWS($B$63:$B153)/3), MOD(ROWS($B$63:$B153), 3)-1 + (COLUMNS($B153:I153)-1)*2)</f>
        <v>0</v>
      </c>
      <c r="K153">
        <f ca="1">OFFSET($BH$4, INT(ROWS($K$63:$K153)/3), MOD(ROWS($K$63:$K153), 3)-1 + (COLUMNS($K153:K153)-1)*2)</f>
        <v>-40.781933333333335</v>
      </c>
      <c r="L153">
        <f ca="1">OFFSET($BH$4, INT(ROWS($K$63:$K153)/3), MOD(ROWS($K$63:$K153), 3)-1 + (COLUMNS($K153:L153)-1)*2)</f>
        <v>172.99758333333332</v>
      </c>
      <c r="M153">
        <f ca="1">OFFSET($BH$4, INT(ROWS($K$63:$K153)/3), MOD(ROWS($K$63:$K153), 3)-1 + (COLUMNS($K153:M153)-1)*2)</f>
        <v>0</v>
      </c>
      <c r="N153">
        <f ca="1">OFFSET($BH$4, INT(ROWS($K$63:$K153)/3), MOD(ROWS($K$63:$K153), 3)-1 + (COLUMNS($K153:N153)-1)*2)</f>
        <v>0</v>
      </c>
      <c r="O153">
        <f ca="1">OFFSET($BH$4, INT(ROWS($K$63:$K153)/3), MOD(ROWS($K$63:$K153), 3)-1 + (COLUMNS($K153:O153)-1)*2)</f>
        <v>0</v>
      </c>
      <c r="P153">
        <f ca="1">OFFSET($BH$4, INT(ROWS($K$63:$K153)/3), MOD(ROWS($K$63:$K153), 3)-1 + (COLUMNS($K153:P153)-1)*2)</f>
        <v>0</v>
      </c>
      <c r="Q153">
        <f ca="1">OFFSET($BH$4, INT(ROWS($K$63:$K153)/3), MOD(ROWS($K$63:$K153), 3)-1 + (COLUMNS($K153:Q153)-1)*2)</f>
        <v>0</v>
      </c>
      <c r="R153">
        <f ca="1">OFFSET($BH$4, INT(ROWS($K$63:$K153)/3), MOD(ROWS($K$63:$K153), 3)-1 + (COLUMNS($K153:R153)-1)*2)</f>
        <v>0</v>
      </c>
    </row>
    <row r="154" spans="1:18" hidden="1">
      <c r="B154">
        <f ca="1">OFFSET($AN$4, INT(ROWS($B$63:$B154)/3), MOD(ROWS($B$63:$B154), 3)-1 + (COLUMNS($B154:B154)-1)*2)</f>
        <v>-40.781933333333335</v>
      </c>
      <c r="C154">
        <f ca="1">OFFSET($AN$4, INT(ROWS($B$63:$B154)/3), MOD(ROWS($B$63:$B154), 3)-1 + (COLUMNS($B154:C154)-1)*2)</f>
        <v>172.99758333333332</v>
      </c>
      <c r="D154">
        <f ca="1">OFFSET($AN$4, INT(ROWS($B$63:$B154)/3), MOD(ROWS($B$63:$B154), 3)-1 + (COLUMNS($B154:D154)-1)*2)</f>
        <v>0</v>
      </c>
      <c r="E154">
        <f ca="1">OFFSET($AN$4, INT(ROWS($B$63:$B154)/3), MOD(ROWS($B$63:$B154), 3)-1 + (COLUMNS($B154:E154)-1)*2)</f>
        <v>0</v>
      </c>
      <c r="F154">
        <f ca="1">OFFSET($AN$4, INT(ROWS($B$63:$B154)/3), MOD(ROWS($B$63:$B154), 3)-1 + (COLUMNS($B154:F154)-1)*2)</f>
        <v>0</v>
      </c>
      <c r="G154">
        <f ca="1">OFFSET($AN$4, INT(ROWS($B$63:$B154)/3), MOD(ROWS($B$63:$B154), 3)-1 + (COLUMNS($B154:G154)-1)*2)</f>
        <v>0</v>
      </c>
      <c r="H154">
        <f ca="1">OFFSET($AN$4, INT(ROWS($B$63:$B154)/3), MOD(ROWS($B$63:$B154), 3)-1 + (COLUMNS($B154:H154)-1)*2)</f>
        <v>0</v>
      </c>
      <c r="I154">
        <f ca="1">OFFSET($AN$4, INT(ROWS($B$63:$B154)/3), MOD(ROWS($B$63:$B154), 3)-1 + (COLUMNS($B154:I154)-1)*2)</f>
        <v>0</v>
      </c>
      <c r="K154">
        <f ca="1">OFFSET($BH$4, INT(ROWS($K$63:$K154)/3), MOD(ROWS($K$63:$K154), 3)-1 + (COLUMNS($K154:K154)-1)*2)</f>
        <v>-40.781933333333335</v>
      </c>
      <c r="L154">
        <f ca="1">OFFSET($BH$4, INT(ROWS($K$63:$K154)/3), MOD(ROWS($K$63:$K154), 3)-1 + (COLUMNS($K154:L154)-1)*2)</f>
        <v>172.99758333333332</v>
      </c>
      <c r="M154">
        <f ca="1">OFFSET($BH$4, INT(ROWS($K$63:$K154)/3), MOD(ROWS($K$63:$K154), 3)-1 + (COLUMNS($K154:M154)-1)*2)</f>
        <v>0</v>
      </c>
      <c r="N154">
        <f ca="1">OFFSET($BH$4, INT(ROWS($K$63:$K154)/3), MOD(ROWS($K$63:$K154), 3)-1 + (COLUMNS($K154:N154)-1)*2)</f>
        <v>0</v>
      </c>
      <c r="O154">
        <f ca="1">OFFSET($BH$4, INT(ROWS($K$63:$K154)/3), MOD(ROWS($K$63:$K154), 3)-1 + (COLUMNS($K154:O154)-1)*2)</f>
        <v>0</v>
      </c>
      <c r="P154">
        <f ca="1">OFFSET($BH$4, INT(ROWS($K$63:$K154)/3), MOD(ROWS($K$63:$K154), 3)-1 + (COLUMNS($K154:P154)-1)*2)</f>
        <v>0</v>
      </c>
      <c r="Q154">
        <f ca="1">OFFSET($BH$4, INT(ROWS($K$63:$K154)/3), MOD(ROWS($K$63:$K154), 3)-1 + (COLUMNS($K154:Q154)-1)*2)</f>
        <v>0</v>
      </c>
      <c r="R154">
        <f ca="1">OFFSET($BH$4, INT(ROWS($K$63:$K154)/3), MOD(ROWS($K$63:$K154), 3)-1 + (COLUMNS($K154:R154)-1)*2)</f>
        <v>0</v>
      </c>
    </row>
    <row r="155" spans="1:18" hidden="1"/>
    <row r="156" spans="1:18" hidden="1">
      <c r="A156" s="22" t="str">
        <f ca="1">OFFSET($AA$4,INT(ROWS($B$63:$B156)/3),1-COLUMNS(($A$4:$AA$4)))</f>
        <v>Nelson Pt</v>
      </c>
      <c r="B156">
        <f ca="1">OFFSET($AN$4, INT(ROWS($B$63:$B156)/3), MOD(ROWS($B$63:$B156), 3)-1 + (COLUMNS($B156:B156)-1)*2)</f>
        <v>-41.254783333333336</v>
      </c>
      <c r="C156">
        <f ca="1">OFFSET($AN$4, INT(ROWS($B$63:$B156)/3), MOD(ROWS($B$63:$B156), 3)-1 + (COLUMNS($B156:C156)-1)*2)</f>
        <v>173.2653</v>
      </c>
      <c r="D156">
        <f ca="1">OFFSET($AN$4, INT(ROWS($B$63:$B156)/3), MOD(ROWS($B$63:$B156), 3)-1 + (COLUMNS($B156:D156)-1)*2)</f>
        <v>0</v>
      </c>
      <c r="E156">
        <f ca="1">OFFSET($AN$4, INT(ROWS($B$63:$B156)/3), MOD(ROWS($B$63:$B156), 3)-1 + (COLUMNS($B156:E156)-1)*2)</f>
        <v>0</v>
      </c>
      <c r="F156">
        <f ca="1">OFFSET($AN$4, INT(ROWS($B$63:$B156)/3), MOD(ROWS($B$63:$B156), 3)-1 + (COLUMNS($B156:F156)-1)*2)</f>
        <v>0</v>
      </c>
      <c r="G156">
        <f ca="1">OFFSET($AN$4, INT(ROWS($B$63:$B156)/3), MOD(ROWS($B$63:$B156), 3)-1 + (COLUMNS($B156:G156)-1)*2)</f>
        <v>0</v>
      </c>
      <c r="H156">
        <f ca="1">OFFSET($AN$4, INT(ROWS($B$63:$B156)/3), MOD(ROWS($B$63:$B156), 3)-1 + (COLUMNS($B156:H156)-1)*2)</f>
        <v>0</v>
      </c>
      <c r="I156">
        <f ca="1">OFFSET($AN$4, INT(ROWS($B$63:$B156)/3), MOD(ROWS($B$63:$B156), 3)-1 + (COLUMNS($B156:I156)-1)*2)</f>
        <v>0</v>
      </c>
      <c r="K156">
        <f ca="1">OFFSET($BH$4, INT(ROWS($K$63:$K156)/3), MOD(ROWS($K$63:$K156), 3)-1 + (COLUMNS($K156:K156)-1)*2)</f>
        <v>-41.254783333333336</v>
      </c>
      <c r="L156">
        <f ca="1">OFFSET($BH$4, INT(ROWS($K$63:$K156)/3), MOD(ROWS($K$63:$K156), 3)-1 + (COLUMNS($K156:L156)-1)*2)</f>
        <v>173.2653</v>
      </c>
      <c r="M156">
        <f ca="1">OFFSET($BH$4, INT(ROWS($K$63:$K156)/3), MOD(ROWS($K$63:$K156), 3)-1 + (COLUMNS($K156:M156)-1)*2)</f>
        <v>0</v>
      </c>
      <c r="N156">
        <f ca="1">OFFSET($BH$4, INT(ROWS($K$63:$K156)/3), MOD(ROWS($K$63:$K156), 3)-1 + (COLUMNS($K156:N156)-1)*2)</f>
        <v>0</v>
      </c>
      <c r="O156">
        <f ca="1">OFFSET($BH$4, INT(ROWS($K$63:$K156)/3), MOD(ROWS($K$63:$K156), 3)-1 + (COLUMNS($K156:O156)-1)*2)</f>
        <v>0</v>
      </c>
      <c r="P156">
        <f ca="1">OFFSET($BH$4, INT(ROWS($K$63:$K156)/3), MOD(ROWS($K$63:$K156), 3)-1 + (COLUMNS($K156:P156)-1)*2)</f>
        <v>0</v>
      </c>
      <c r="Q156">
        <f ca="1">OFFSET($BH$4, INT(ROWS($K$63:$K156)/3), MOD(ROWS($K$63:$K156), 3)-1 + (COLUMNS($K156:Q156)-1)*2)</f>
        <v>0</v>
      </c>
      <c r="R156">
        <f ca="1">OFFSET($BH$4, INT(ROWS($K$63:$K156)/3), MOD(ROWS($K$63:$K156), 3)-1 + (COLUMNS($K156:R156)-1)*2)</f>
        <v>0</v>
      </c>
    </row>
    <row r="157" spans="1:18" hidden="1">
      <c r="B157">
        <f ca="1">OFFSET($AN$4, INT(ROWS($B$63:$B157)/3), MOD(ROWS($B$63:$B157), 3)-1 + (COLUMNS($B157:B157)-1)*2)</f>
        <v>-41.254783333333336</v>
      </c>
      <c r="C157">
        <f ca="1">OFFSET($AN$4, INT(ROWS($B$63:$B157)/3), MOD(ROWS($B$63:$B157), 3)-1 + (COLUMNS($B157:C157)-1)*2)</f>
        <v>173.2653</v>
      </c>
      <c r="D157">
        <f ca="1">OFFSET($AN$4, INT(ROWS($B$63:$B157)/3), MOD(ROWS($B$63:$B157), 3)-1 + (COLUMNS($B157:D157)-1)*2)</f>
        <v>0</v>
      </c>
      <c r="E157">
        <f ca="1">OFFSET($AN$4, INT(ROWS($B$63:$B157)/3), MOD(ROWS($B$63:$B157), 3)-1 + (COLUMNS($B157:E157)-1)*2)</f>
        <v>0</v>
      </c>
      <c r="F157">
        <f ca="1">OFFSET($AN$4, INT(ROWS($B$63:$B157)/3), MOD(ROWS($B$63:$B157), 3)-1 + (COLUMNS($B157:F157)-1)*2)</f>
        <v>0</v>
      </c>
      <c r="G157">
        <f ca="1">OFFSET($AN$4, INT(ROWS($B$63:$B157)/3), MOD(ROWS($B$63:$B157), 3)-1 + (COLUMNS($B157:G157)-1)*2)</f>
        <v>0</v>
      </c>
      <c r="H157">
        <f ca="1">OFFSET($AN$4, INT(ROWS($B$63:$B157)/3), MOD(ROWS($B$63:$B157), 3)-1 + (COLUMNS($B157:H157)-1)*2)</f>
        <v>0</v>
      </c>
      <c r="I157">
        <f ca="1">OFFSET($AN$4, INT(ROWS($B$63:$B157)/3), MOD(ROWS($B$63:$B157), 3)-1 + (COLUMNS($B157:I157)-1)*2)</f>
        <v>0</v>
      </c>
      <c r="K157">
        <f ca="1">OFFSET($BH$4, INT(ROWS($K$63:$K157)/3), MOD(ROWS($K$63:$K157), 3)-1 + (COLUMNS($K157:K157)-1)*2)</f>
        <v>-41.254783333333336</v>
      </c>
      <c r="L157">
        <f ca="1">OFFSET($BH$4, INT(ROWS($K$63:$K157)/3), MOD(ROWS($K$63:$K157), 3)-1 + (COLUMNS($K157:L157)-1)*2)</f>
        <v>173.2653</v>
      </c>
      <c r="M157">
        <f ca="1">OFFSET($BH$4, INT(ROWS($K$63:$K157)/3), MOD(ROWS($K$63:$K157), 3)-1 + (COLUMNS($K157:M157)-1)*2)</f>
        <v>0</v>
      </c>
      <c r="N157">
        <f ca="1">OFFSET($BH$4, INT(ROWS($K$63:$K157)/3), MOD(ROWS($K$63:$K157), 3)-1 + (COLUMNS($K157:N157)-1)*2)</f>
        <v>0</v>
      </c>
      <c r="O157">
        <f ca="1">OFFSET($BH$4, INT(ROWS($K$63:$K157)/3), MOD(ROWS($K$63:$K157), 3)-1 + (COLUMNS($K157:O157)-1)*2)</f>
        <v>0</v>
      </c>
      <c r="P157">
        <f ca="1">OFFSET($BH$4, INT(ROWS($K$63:$K157)/3), MOD(ROWS($K$63:$K157), 3)-1 + (COLUMNS($K157:P157)-1)*2)</f>
        <v>0</v>
      </c>
      <c r="Q157">
        <f ca="1">OFFSET($BH$4, INT(ROWS($K$63:$K157)/3), MOD(ROWS($K$63:$K157), 3)-1 + (COLUMNS($K157:Q157)-1)*2)</f>
        <v>0</v>
      </c>
      <c r="R157">
        <f ca="1">OFFSET($BH$4, INT(ROWS($K$63:$K157)/3), MOD(ROWS($K$63:$K157), 3)-1 + (COLUMNS($K157:R157)-1)*2)</f>
        <v>0</v>
      </c>
    </row>
    <row r="158" spans="1:18" hidden="1"/>
    <row r="159" spans="1:18" hidden="1">
      <c r="A159" s="22" t="str">
        <f ca="1">OFFSET($AA$4,INT(ROWS($B$63:$B159)/3),1-COLUMNS(($A$4:$AA$4)))</f>
        <v>Hawera</v>
      </c>
      <c r="B159">
        <f ca="1">OFFSET($AN$4, INT(ROWS($B$63:$B159)/3), MOD(ROWS($B$63:$B159), 3)-1 + (COLUMNS($B159:B159)-1)*2)</f>
        <v>-39.589916666666667</v>
      </c>
      <c r="C159">
        <f ca="1">OFFSET($AN$4, INT(ROWS($B$63:$B159)/3), MOD(ROWS($B$63:$B159), 3)-1 + (COLUMNS($B159:C159)-1)*2)</f>
        <v>174.28469999999999</v>
      </c>
      <c r="D159">
        <f ca="1">OFFSET($AN$4, INT(ROWS($B$63:$B159)/3), MOD(ROWS($B$63:$B159), 3)-1 + (COLUMNS($B159:D159)-1)*2)</f>
        <v>0</v>
      </c>
      <c r="E159">
        <f ca="1">OFFSET($AN$4, INT(ROWS($B$63:$B159)/3), MOD(ROWS($B$63:$B159), 3)-1 + (COLUMNS($B159:E159)-1)*2)</f>
        <v>0</v>
      </c>
      <c r="F159">
        <f ca="1">OFFSET($AN$4, INT(ROWS($B$63:$B159)/3), MOD(ROWS($B$63:$B159), 3)-1 + (COLUMNS($B159:F159)-1)*2)</f>
        <v>0</v>
      </c>
      <c r="G159">
        <f ca="1">OFFSET($AN$4, INT(ROWS($B$63:$B159)/3), MOD(ROWS($B$63:$B159), 3)-1 + (COLUMNS($B159:G159)-1)*2)</f>
        <v>0</v>
      </c>
      <c r="H159">
        <f ca="1">OFFSET($AN$4, INT(ROWS($B$63:$B159)/3), MOD(ROWS($B$63:$B159), 3)-1 + (COLUMNS($B159:H159)-1)*2)</f>
        <v>0</v>
      </c>
      <c r="I159">
        <f ca="1">OFFSET($AN$4, INT(ROWS($B$63:$B159)/3), MOD(ROWS($B$63:$B159), 3)-1 + (COLUMNS($B159:I159)-1)*2)</f>
        <v>0</v>
      </c>
      <c r="K159">
        <f ca="1">OFFSET($BH$4, INT(ROWS($K$63:$K159)/3), MOD(ROWS($K$63:$K159), 3)-1 + (COLUMNS($K159:K159)-1)*2)</f>
        <v>-39.589916666666667</v>
      </c>
      <c r="L159">
        <f ca="1">OFFSET($BH$4, INT(ROWS($K$63:$K159)/3), MOD(ROWS($K$63:$K159), 3)-1 + (COLUMNS($K159:L159)-1)*2)</f>
        <v>174.28469999999999</v>
      </c>
      <c r="M159">
        <f ca="1">OFFSET($BH$4, INT(ROWS($K$63:$K159)/3), MOD(ROWS($K$63:$K159), 3)-1 + (COLUMNS($K159:M159)-1)*2)</f>
        <v>0</v>
      </c>
      <c r="N159">
        <f ca="1">OFFSET($BH$4, INT(ROWS($K$63:$K159)/3), MOD(ROWS($K$63:$K159), 3)-1 + (COLUMNS($K159:N159)-1)*2)</f>
        <v>0</v>
      </c>
      <c r="O159">
        <f ca="1">OFFSET($BH$4, INT(ROWS($K$63:$K159)/3), MOD(ROWS($K$63:$K159), 3)-1 + (COLUMNS($K159:O159)-1)*2)</f>
        <v>0</v>
      </c>
      <c r="P159">
        <f ca="1">OFFSET($BH$4, INT(ROWS($K$63:$K159)/3), MOD(ROWS($K$63:$K159), 3)-1 + (COLUMNS($K159:P159)-1)*2)</f>
        <v>0</v>
      </c>
      <c r="Q159">
        <f ca="1">OFFSET($BH$4, INT(ROWS($K$63:$K159)/3), MOD(ROWS($K$63:$K159), 3)-1 + (COLUMNS($K159:Q159)-1)*2)</f>
        <v>0</v>
      </c>
      <c r="R159">
        <f ca="1">OFFSET($BH$4, INT(ROWS($K$63:$K159)/3), MOD(ROWS($K$63:$K159), 3)-1 + (COLUMNS($K159:R159)-1)*2)</f>
        <v>0</v>
      </c>
    </row>
    <row r="160" spans="1:18" hidden="1">
      <c r="B160">
        <f ca="1">OFFSET($AN$4, INT(ROWS($B$63:$B160)/3), MOD(ROWS($B$63:$B160), 3)-1 + (COLUMNS($B160:B160)-1)*2)</f>
        <v>-39.589916666666667</v>
      </c>
      <c r="C160">
        <f ca="1">OFFSET($AN$4, INT(ROWS($B$63:$B160)/3), MOD(ROWS($B$63:$B160), 3)-1 + (COLUMNS($B160:C160)-1)*2)</f>
        <v>174.28469999999999</v>
      </c>
      <c r="D160">
        <f ca="1">OFFSET($AN$4, INT(ROWS($B$63:$B160)/3), MOD(ROWS($B$63:$B160), 3)-1 + (COLUMNS($B160:D160)-1)*2)</f>
        <v>0</v>
      </c>
      <c r="E160">
        <f ca="1">OFFSET($AN$4, INT(ROWS($B$63:$B160)/3), MOD(ROWS($B$63:$B160), 3)-1 + (COLUMNS($B160:E160)-1)*2)</f>
        <v>0</v>
      </c>
      <c r="F160">
        <f ca="1">OFFSET($AN$4, INT(ROWS($B$63:$B160)/3), MOD(ROWS($B$63:$B160), 3)-1 + (COLUMNS($B160:F160)-1)*2)</f>
        <v>0</v>
      </c>
      <c r="G160">
        <f ca="1">OFFSET($AN$4, INT(ROWS($B$63:$B160)/3), MOD(ROWS($B$63:$B160), 3)-1 + (COLUMNS($B160:G160)-1)*2)</f>
        <v>0</v>
      </c>
      <c r="H160">
        <f ca="1">OFFSET($AN$4, INT(ROWS($B$63:$B160)/3), MOD(ROWS($B$63:$B160), 3)-1 + (COLUMNS($B160:H160)-1)*2)</f>
        <v>0</v>
      </c>
      <c r="I160">
        <f ca="1">OFFSET($AN$4, INT(ROWS($B$63:$B160)/3), MOD(ROWS($B$63:$B160), 3)-1 + (COLUMNS($B160:I160)-1)*2)</f>
        <v>0</v>
      </c>
      <c r="K160">
        <f ca="1">OFFSET($BH$4, INT(ROWS($K$63:$K160)/3), MOD(ROWS($K$63:$K160), 3)-1 + (COLUMNS($K160:K160)-1)*2)</f>
        <v>-39.589916666666667</v>
      </c>
      <c r="L160">
        <f ca="1">OFFSET($BH$4, INT(ROWS($K$63:$K160)/3), MOD(ROWS($K$63:$K160), 3)-1 + (COLUMNS($K160:L160)-1)*2)</f>
        <v>174.28469999999999</v>
      </c>
      <c r="M160">
        <f ca="1">OFFSET($BH$4, INT(ROWS($K$63:$K160)/3), MOD(ROWS($K$63:$K160), 3)-1 + (COLUMNS($K160:M160)-1)*2)</f>
        <v>0</v>
      </c>
      <c r="N160">
        <f ca="1">OFFSET($BH$4, INT(ROWS($K$63:$K160)/3), MOD(ROWS($K$63:$K160), 3)-1 + (COLUMNS($K160:N160)-1)*2)</f>
        <v>0</v>
      </c>
      <c r="O160">
        <f ca="1">OFFSET($BH$4, INT(ROWS($K$63:$K160)/3), MOD(ROWS($K$63:$K160), 3)-1 + (COLUMNS($K160:O160)-1)*2)</f>
        <v>0</v>
      </c>
      <c r="P160">
        <f ca="1">OFFSET($BH$4, INT(ROWS($K$63:$K160)/3), MOD(ROWS($K$63:$K160), 3)-1 + (COLUMNS($K160:P160)-1)*2)</f>
        <v>0</v>
      </c>
      <c r="Q160">
        <f ca="1">OFFSET($BH$4, INT(ROWS($K$63:$K160)/3), MOD(ROWS($K$63:$K160), 3)-1 + (COLUMNS($K160:Q160)-1)*2)</f>
        <v>0</v>
      </c>
      <c r="R160">
        <f ca="1">OFFSET($BH$4, INT(ROWS($K$63:$K160)/3), MOD(ROWS($K$63:$K160), 3)-1 + (COLUMNS($K160:R160)-1)*2)</f>
        <v>0</v>
      </c>
    </row>
    <row r="161" spans="1:18" hidden="1"/>
    <row r="162" spans="1:18" hidden="1">
      <c r="A162" s="22" t="str">
        <f ca="1">OFFSET($AA$4,INT(ROWS($B$63:$B162)/3),1-COLUMNS(($A$4:$AA$4)))</f>
        <v>Lyttelton Hbr</v>
      </c>
      <c r="B162">
        <f ca="1">OFFSET($AN$4, INT(ROWS($B$63:$B162)/3), MOD(ROWS($B$63:$B162), 3)-1 + (COLUMNS($B162:B162)-1)*2)</f>
        <v>-43.611833333333337</v>
      </c>
      <c r="C162">
        <f ca="1">OFFSET($AN$4, INT(ROWS($B$63:$B162)/3), MOD(ROWS($B$63:$B162), 3)-1 + (COLUMNS($B162:C162)-1)*2)</f>
        <v>172.70695000000001</v>
      </c>
      <c r="D162">
        <f ca="1">OFFSET($AN$4, INT(ROWS($B$63:$B162)/3), MOD(ROWS($B$63:$B162), 3)-1 + (COLUMNS($B162:D162)-1)*2)</f>
        <v>0</v>
      </c>
      <c r="E162">
        <f ca="1">OFFSET($AN$4, INT(ROWS($B$63:$B162)/3), MOD(ROWS($B$63:$B162), 3)-1 + (COLUMNS($B162:E162)-1)*2)</f>
        <v>0</v>
      </c>
      <c r="F162">
        <f ca="1">OFFSET($AN$4, INT(ROWS($B$63:$B162)/3), MOD(ROWS($B$63:$B162), 3)-1 + (COLUMNS($B162:F162)-1)*2)</f>
        <v>0</v>
      </c>
      <c r="G162">
        <f ca="1">OFFSET($AN$4, INT(ROWS($B$63:$B162)/3), MOD(ROWS($B$63:$B162), 3)-1 + (COLUMNS($B162:G162)-1)*2)</f>
        <v>0</v>
      </c>
      <c r="H162">
        <f ca="1">OFFSET($AN$4, INT(ROWS($B$63:$B162)/3), MOD(ROWS($B$63:$B162), 3)-1 + (COLUMNS($B162:H162)-1)*2)</f>
        <v>0</v>
      </c>
      <c r="I162">
        <f ca="1">OFFSET($AN$4, INT(ROWS($B$63:$B162)/3), MOD(ROWS($B$63:$B162), 3)-1 + (COLUMNS($B162:I162)-1)*2)</f>
        <v>0</v>
      </c>
      <c r="K162">
        <f ca="1">OFFSET($BH$4, INT(ROWS($K$63:$K162)/3), MOD(ROWS($K$63:$K162), 3)-1 + (COLUMNS($K162:K162)-1)*2)</f>
        <v>-43.611833333333337</v>
      </c>
      <c r="L162">
        <f ca="1">OFFSET($BH$4, INT(ROWS($K$63:$K162)/3), MOD(ROWS($K$63:$K162), 3)-1 + (COLUMNS($K162:L162)-1)*2)</f>
        <v>172.70695000000001</v>
      </c>
      <c r="M162">
        <f ca="1">OFFSET($BH$4, INT(ROWS($K$63:$K162)/3), MOD(ROWS($K$63:$K162), 3)-1 + (COLUMNS($K162:M162)-1)*2)</f>
        <v>0</v>
      </c>
      <c r="N162">
        <f ca="1">OFFSET($BH$4, INT(ROWS($K$63:$K162)/3), MOD(ROWS($K$63:$K162), 3)-1 + (COLUMNS($K162:N162)-1)*2)</f>
        <v>0</v>
      </c>
      <c r="O162">
        <f ca="1">OFFSET($BH$4, INT(ROWS($K$63:$K162)/3), MOD(ROWS($K$63:$K162), 3)-1 + (COLUMNS($K162:O162)-1)*2)</f>
        <v>0</v>
      </c>
      <c r="P162">
        <f ca="1">OFFSET($BH$4, INT(ROWS($K$63:$K162)/3), MOD(ROWS($K$63:$K162), 3)-1 + (COLUMNS($K162:P162)-1)*2)</f>
        <v>0</v>
      </c>
      <c r="Q162">
        <f ca="1">OFFSET($BH$4, INT(ROWS($K$63:$K162)/3), MOD(ROWS($K$63:$K162), 3)-1 + (COLUMNS($K162:Q162)-1)*2)</f>
        <v>0</v>
      </c>
      <c r="R162">
        <f ca="1">OFFSET($BH$4, INT(ROWS($K$63:$K162)/3), MOD(ROWS($K$63:$K162), 3)-1 + (COLUMNS($K162:R162)-1)*2)</f>
        <v>0</v>
      </c>
    </row>
    <row r="163" spans="1:18" hidden="1">
      <c r="B163">
        <f ca="1">OFFSET($AN$4, INT(ROWS($B$63:$B163)/3), MOD(ROWS($B$63:$B163), 3)-1 + (COLUMNS($B163:B163)-1)*2)</f>
        <v>-43.611833333333337</v>
      </c>
      <c r="C163">
        <f ca="1">OFFSET($AN$4, INT(ROWS($B$63:$B163)/3), MOD(ROWS($B$63:$B163), 3)-1 + (COLUMNS($B163:C163)-1)*2)</f>
        <v>172.70695000000001</v>
      </c>
      <c r="D163">
        <f ca="1">OFFSET($AN$4, INT(ROWS($B$63:$B163)/3), MOD(ROWS($B$63:$B163), 3)-1 + (COLUMNS($B163:D163)-1)*2)</f>
        <v>0</v>
      </c>
      <c r="E163">
        <f ca="1">OFFSET($AN$4, INT(ROWS($B$63:$B163)/3), MOD(ROWS($B$63:$B163), 3)-1 + (COLUMNS($B163:E163)-1)*2)</f>
        <v>0</v>
      </c>
      <c r="F163">
        <f ca="1">OFFSET($AN$4, INT(ROWS($B$63:$B163)/3), MOD(ROWS($B$63:$B163), 3)-1 + (COLUMNS($B163:F163)-1)*2)</f>
        <v>0</v>
      </c>
      <c r="G163">
        <f ca="1">OFFSET($AN$4, INT(ROWS($B$63:$B163)/3), MOD(ROWS($B$63:$B163), 3)-1 + (COLUMNS($B163:G163)-1)*2)</f>
        <v>0</v>
      </c>
      <c r="H163">
        <f ca="1">OFFSET($AN$4, INT(ROWS($B$63:$B163)/3), MOD(ROWS($B$63:$B163), 3)-1 + (COLUMNS($B163:H163)-1)*2)</f>
        <v>0</v>
      </c>
      <c r="I163">
        <f ca="1">OFFSET($AN$4, INT(ROWS($B$63:$B163)/3), MOD(ROWS($B$63:$B163), 3)-1 + (COLUMNS($B163:I163)-1)*2)</f>
        <v>0</v>
      </c>
      <c r="K163">
        <f ca="1">OFFSET($BH$4, INT(ROWS($K$63:$K163)/3), MOD(ROWS($K$63:$K163), 3)-1 + (COLUMNS($K163:K163)-1)*2)</f>
        <v>-43.611833333333337</v>
      </c>
      <c r="L163">
        <f ca="1">OFFSET($BH$4, INT(ROWS($K$63:$K163)/3), MOD(ROWS($K$63:$K163), 3)-1 + (COLUMNS($K163:L163)-1)*2)</f>
        <v>172.70695000000001</v>
      </c>
      <c r="M163">
        <f ca="1">OFFSET($BH$4, INT(ROWS($K$63:$K163)/3), MOD(ROWS($K$63:$K163), 3)-1 + (COLUMNS($K163:M163)-1)*2)</f>
        <v>0</v>
      </c>
      <c r="N163">
        <f ca="1">OFFSET($BH$4, INT(ROWS($K$63:$K163)/3), MOD(ROWS($K$63:$K163), 3)-1 + (COLUMNS($K163:N163)-1)*2)</f>
        <v>0</v>
      </c>
      <c r="O163">
        <f ca="1">OFFSET($BH$4, INT(ROWS($K$63:$K163)/3), MOD(ROWS($K$63:$K163), 3)-1 + (COLUMNS($K163:O163)-1)*2)</f>
        <v>0</v>
      </c>
      <c r="P163">
        <f ca="1">OFFSET($BH$4, INT(ROWS($K$63:$K163)/3), MOD(ROWS($K$63:$K163), 3)-1 + (COLUMNS($K163:P163)-1)*2)</f>
        <v>0</v>
      </c>
      <c r="Q163">
        <f ca="1">OFFSET($BH$4, INT(ROWS($K$63:$K163)/3), MOD(ROWS($K$63:$K163), 3)-1 + (COLUMNS($K163:Q163)-1)*2)</f>
        <v>0</v>
      </c>
      <c r="R163">
        <f ca="1">OFFSET($BH$4, INT(ROWS($K$63:$K163)/3), MOD(ROWS($K$63:$K163), 3)-1 + (COLUMNS($K163:R163)-1)*2)</f>
        <v>0</v>
      </c>
    </row>
    <row r="164" spans="1:18" hidden="1"/>
    <row r="165" spans="1:18" hidden="1">
      <c r="A165" s="22" t="str">
        <f ca="1">OFFSET($AA$4,INT(ROWS($B$63:$B165)/3),1-COLUMNS(($A$4:$AA$4)))</f>
        <v>New Brighton</v>
      </c>
      <c r="B165">
        <f ca="1">OFFSET($AN$4, INT(ROWS($B$63:$B165)/3), MOD(ROWS($B$63:$B165), 3)-1 + (COLUMNS($B165:B165)-1)*2)</f>
        <v>-43.507083333333334</v>
      </c>
      <c r="C165">
        <f ca="1">OFFSET($AN$4, INT(ROWS($B$63:$B165)/3), MOD(ROWS($B$63:$B165), 3)-1 + (COLUMNS($B165:C165)-1)*2)</f>
        <v>172.73038333333332</v>
      </c>
      <c r="D165">
        <f ca="1">OFFSET($AN$4, INT(ROWS($B$63:$B165)/3), MOD(ROWS($B$63:$B165), 3)-1 + (COLUMNS($B165:D165)-1)*2)</f>
        <v>0</v>
      </c>
      <c r="E165">
        <f ca="1">OFFSET($AN$4, INT(ROWS($B$63:$B165)/3), MOD(ROWS($B$63:$B165), 3)-1 + (COLUMNS($B165:E165)-1)*2)</f>
        <v>0</v>
      </c>
      <c r="F165">
        <f ca="1">OFFSET($AN$4, INT(ROWS($B$63:$B165)/3), MOD(ROWS($B$63:$B165), 3)-1 + (COLUMNS($B165:F165)-1)*2)</f>
        <v>0</v>
      </c>
      <c r="G165">
        <f ca="1">OFFSET($AN$4, INT(ROWS($B$63:$B165)/3), MOD(ROWS($B$63:$B165), 3)-1 + (COLUMNS($B165:G165)-1)*2)</f>
        <v>0</v>
      </c>
      <c r="H165">
        <f ca="1">OFFSET($AN$4, INT(ROWS($B$63:$B165)/3), MOD(ROWS($B$63:$B165), 3)-1 + (COLUMNS($B165:H165)-1)*2)</f>
        <v>0</v>
      </c>
      <c r="I165">
        <f ca="1">OFFSET($AN$4, INT(ROWS($B$63:$B165)/3), MOD(ROWS($B$63:$B165), 3)-1 + (COLUMNS($B165:I165)-1)*2)</f>
        <v>0</v>
      </c>
      <c r="K165">
        <f ca="1">OFFSET($BH$4, INT(ROWS($K$63:$K165)/3), MOD(ROWS($K$63:$K165), 3)-1 + (COLUMNS($K165:K165)-1)*2)</f>
        <v>-43.507083333333334</v>
      </c>
      <c r="L165">
        <f ca="1">OFFSET($BH$4, INT(ROWS($K$63:$K165)/3), MOD(ROWS($K$63:$K165), 3)-1 + (COLUMNS($K165:L165)-1)*2)</f>
        <v>172.73038333333332</v>
      </c>
      <c r="M165">
        <f ca="1">OFFSET($BH$4, INT(ROWS($K$63:$K165)/3), MOD(ROWS($K$63:$K165), 3)-1 + (COLUMNS($K165:M165)-1)*2)</f>
        <v>0</v>
      </c>
      <c r="N165">
        <f ca="1">OFFSET($BH$4, INT(ROWS($K$63:$K165)/3), MOD(ROWS($K$63:$K165), 3)-1 + (COLUMNS($K165:N165)-1)*2)</f>
        <v>0</v>
      </c>
      <c r="O165">
        <f ca="1">OFFSET($BH$4, INT(ROWS($K$63:$K165)/3), MOD(ROWS($K$63:$K165), 3)-1 + (COLUMNS($K165:O165)-1)*2)</f>
        <v>0</v>
      </c>
      <c r="P165">
        <f ca="1">OFFSET($BH$4, INT(ROWS($K$63:$K165)/3), MOD(ROWS($K$63:$K165), 3)-1 + (COLUMNS($K165:P165)-1)*2)</f>
        <v>0</v>
      </c>
      <c r="Q165">
        <f ca="1">OFFSET($BH$4, INT(ROWS($K$63:$K165)/3), MOD(ROWS($K$63:$K165), 3)-1 + (COLUMNS($K165:Q165)-1)*2)</f>
        <v>0</v>
      </c>
      <c r="R165">
        <f ca="1">OFFSET($BH$4, INT(ROWS($K$63:$K165)/3), MOD(ROWS($K$63:$K165), 3)-1 + (COLUMNS($K165:R165)-1)*2)</f>
        <v>0</v>
      </c>
    </row>
    <row r="166" spans="1:18" hidden="1">
      <c r="B166">
        <f ca="1">OFFSET($AN$4, INT(ROWS($B$63:$B166)/3), MOD(ROWS($B$63:$B166), 3)-1 + (COLUMNS($B166:B166)-1)*2)</f>
        <v>-43.507083333333334</v>
      </c>
      <c r="C166">
        <f ca="1">OFFSET($AN$4, INT(ROWS($B$63:$B166)/3), MOD(ROWS($B$63:$B166), 3)-1 + (COLUMNS($B166:C166)-1)*2)</f>
        <v>172.73038333333332</v>
      </c>
      <c r="D166">
        <f ca="1">OFFSET($AN$4, INT(ROWS($B$63:$B166)/3), MOD(ROWS($B$63:$B166), 3)-1 + (COLUMNS($B166:D166)-1)*2)</f>
        <v>0</v>
      </c>
      <c r="E166">
        <f ca="1">OFFSET($AN$4, INT(ROWS($B$63:$B166)/3), MOD(ROWS($B$63:$B166), 3)-1 + (COLUMNS($B166:E166)-1)*2)</f>
        <v>0</v>
      </c>
      <c r="F166">
        <f ca="1">OFFSET($AN$4, INT(ROWS($B$63:$B166)/3), MOD(ROWS($B$63:$B166), 3)-1 + (COLUMNS($B166:F166)-1)*2)</f>
        <v>0</v>
      </c>
      <c r="G166">
        <f ca="1">OFFSET($AN$4, INT(ROWS($B$63:$B166)/3), MOD(ROWS($B$63:$B166), 3)-1 + (COLUMNS($B166:G166)-1)*2)</f>
        <v>0</v>
      </c>
      <c r="H166">
        <f ca="1">OFFSET($AN$4, INT(ROWS($B$63:$B166)/3), MOD(ROWS($B$63:$B166), 3)-1 + (COLUMNS($B166:H166)-1)*2)</f>
        <v>0</v>
      </c>
      <c r="I166">
        <f ca="1">OFFSET($AN$4, INT(ROWS($B$63:$B166)/3), MOD(ROWS($B$63:$B166), 3)-1 + (COLUMNS($B166:I166)-1)*2)</f>
        <v>0</v>
      </c>
      <c r="K166">
        <f ca="1">OFFSET($BH$4, INT(ROWS($K$63:$K166)/3), MOD(ROWS($K$63:$K166), 3)-1 + (COLUMNS($K166:K166)-1)*2)</f>
        <v>-43.507083333333334</v>
      </c>
      <c r="L166">
        <f ca="1">OFFSET($BH$4, INT(ROWS($K$63:$K166)/3), MOD(ROWS($K$63:$K166), 3)-1 + (COLUMNS($K166:L166)-1)*2)</f>
        <v>172.73038333333332</v>
      </c>
      <c r="M166">
        <f ca="1">OFFSET($BH$4, INT(ROWS($K$63:$K166)/3), MOD(ROWS($K$63:$K166), 3)-1 + (COLUMNS($K166:M166)-1)*2)</f>
        <v>0</v>
      </c>
      <c r="N166">
        <f ca="1">OFFSET($BH$4, INT(ROWS($K$63:$K166)/3), MOD(ROWS($K$63:$K166), 3)-1 + (COLUMNS($K166:N166)-1)*2)</f>
        <v>0</v>
      </c>
      <c r="O166">
        <f ca="1">OFFSET($BH$4, INT(ROWS($K$63:$K166)/3), MOD(ROWS($K$63:$K166), 3)-1 + (COLUMNS($K166:O166)-1)*2)</f>
        <v>0</v>
      </c>
      <c r="P166">
        <f ca="1">OFFSET($BH$4, INT(ROWS($K$63:$K166)/3), MOD(ROWS($K$63:$K166), 3)-1 + (COLUMNS($K166:P166)-1)*2)</f>
        <v>0</v>
      </c>
      <c r="Q166">
        <f ca="1">OFFSET($BH$4, INT(ROWS($K$63:$K166)/3), MOD(ROWS($K$63:$K166), 3)-1 + (COLUMNS($K166:Q166)-1)*2)</f>
        <v>0</v>
      </c>
      <c r="R166">
        <f ca="1">OFFSET($BH$4, INT(ROWS($K$63:$K166)/3), MOD(ROWS($K$63:$K166), 3)-1 + (COLUMNS($K166:R166)-1)*2)</f>
        <v>0</v>
      </c>
    </row>
    <row r="167" spans="1:18" hidden="1"/>
    <row r="168" spans="1:18" hidden="1">
      <c r="A168" s="22" t="str">
        <f ca="1">OFFSET($AA$4,INT(ROWS($B$63:$B168)/3),1-COLUMNS(($A$4:$AA$4)))</f>
        <v>Kaikoura</v>
      </c>
      <c r="B168">
        <f ca="1">OFFSET($AN$4, INT(ROWS($B$63:$B168)/3), MOD(ROWS($B$63:$B168), 3)-1 + (COLUMNS($B168:B168)-1)*2)</f>
        <v>-42.420450000000002</v>
      </c>
      <c r="C168">
        <f ca="1">OFFSET($AN$4, INT(ROWS($B$63:$B168)/3), MOD(ROWS($B$63:$B168), 3)-1 + (COLUMNS($B168:C168)-1)*2)</f>
        <v>173.69556666666668</v>
      </c>
      <c r="D168">
        <f ca="1">OFFSET($AN$4, INT(ROWS($B$63:$B168)/3), MOD(ROWS($B$63:$B168), 3)-1 + (COLUMNS($B168:D168)-1)*2)</f>
        <v>0</v>
      </c>
      <c r="E168">
        <f ca="1">OFFSET($AN$4, INT(ROWS($B$63:$B168)/3), MOD(ROWS($B$63:$B168), 3)-1 + (COLUMNS($B168:E168)-1)*2)</f>
        <v>0</v>
      </c>
      <c r="F168">
        <f ca="1">OFFSET($AN$4, INT(ROWS($B$63:$B168)/3), MOD(ROWS($B$63:$B168), 3)-1 + (COLUMNS($B168:F168)-1)*2)</f>
        <v>0</v>
      </c>
      <c r="G168">
        <f ca="1">OFFSET($AN$4, INT(ROWS($B$63:$B168)/3), MOD(ROWS($B$63:$B168), 3)-1 + (COLUMNS($B168:G168)-1)*2)</f>
        <v>0</v>
      </c>
      <c r="H168">
        <f ca="1">OFFSET($AN$4, INT(ROWS($B$63:$B168)/3), MOD(ROWS($B$63:$B168), 3)-1 + (COLUMNS($B168:H168)-1)*2)</f>
        <v>0</v>
      </c>
      <c r="I168">
        <f ca="1">OFFSET($AN$4, INT(ROWS($B$63:$B168)/3), MOD(ROWS($B$63:$B168), 3)-1 + (COLUMNS($B168:I168)-1)*2)</f>
        <v>0</v>
      </c>
      <c r="K168">
        <f ca="1">OFFSET($BH$4, INT(ROWS($K$63:$K168)/3), MOD(ROWS($K$63:$K168), 3)-1 + (COLUMNS($K168:K168)-1)*2)</f>
        <v>-42.420450000000002</v>
      </c>
      <c r="L168">
        <f ca="1">OFFSET($BH$4, INT(ROWS($K$63:$K168)/3), MOD(ROWS($K$63:$K168), 3)-1 + (COLUMNS($K168:L168)-1)*2)</f>
        <v>173.69556666666668</v>
      </c>
      <c r="M168">
        <f ca="1">OFFSET($BH$4, INT(ROWS($K$63:$K168)/3), MOD(ROWS($K$63:$K168), 3)-1 + (COLUMNS($K168:M168)-1)*2)</f>
        <v>0</v>
      </c>
      <c r="N168">
        <f ca="1">OFFSET($BH$4, INT(ROWS($K$63:$K168)/3), MOD(ROWS($K$63:$K168), 3)-1 + (COLUMNS($K168:N168)-1)*2)</f>
        <v>0</v>
      </c>
      <c r="O168">
        <f ca="1">OFFSET($BH$4, INT(ROWS($K$63:$K168)/3), MOD(ROWS($K$63:$K168), 3)-1 + (COLUMNS($K168:O168)-1)*2)</f>
        <v>0</v>
      </c>
      <c r="P168">
        <f ca="1">OFFSET($BH$4, INT(ROWS($K$63:$K168)/3), MOD(ROWS($K$63:$K168), 3)-1 + (COLUMNS($K168:P168)-1)*2)</f>
        <v>0</v>
      </c>
      <c r="Q168">
        <f ca="1">OFFSET($BH$4, INT(ROWS($K$63:$K168)/3), MOD(ROWS($K$63:$K168), 3)-1 + (COLUMNS($K168:Q168)-1)*2)</f>
        <v>0</v>
      </c>
      <c r="R168">
        <f ca="1">OFFSET($BH$4, INT(ROWS($K$63:$K168)/3), MOD(ROWS($K$63:$K168), 3)-1 + (COLUMNS($K168:R168)-1)*2)</f>
        <v>0</v>
      </c>
    </row>
    <row r="169" spans="1:18" hidden="1">
      <c r="B169">
        <f ca="1">OFFSET($AN$4, INT(ROWS($B$63:$B169)/3), MOD(ROWS($B$63:$B169), 3)-1 + (COLUMNS($B169:B169)-1)*2)</f>
        <v>-42.420450000000002</v>
      </c>
      <c r="C169">
        <f ca="1">OFFSET($AN$4, INT(ROWS($B$63:$B169)/3), MOD(ROWS($B$63:$B169), 3)-1 + (COLUMNS($B169:C169)-1)*2)</f>
        <v>173.69556666666668</v>
      </c>
      <c r="D169">
        <f ca="1">OFFSET($AN$4, INT(ROWS($B$63:$B169)/3), MOD(ROWS($B$63:$B169), 3)-1 + (COLUMNS($B169:D169)-1)*2)</f>
        <v>0</v>
      </c>
      <c r="E169">
        <f ca="1">OFFSET($AN$4, INT(ROWS($B$63:$B169)/3), MOD(ROWS($B$63:$B169), 3)-1 + (COLUMNS($B169:E169)-1)*2)</f>
        <v>0</v>
      </c>
      <c r="F169">
        <f ca="1">OFFSET($AN$4, INT(ROWS($B$63:$B169)/3), MOD(ROWS($B$63:$B169), 3)-1 + (COLUMNS($B169:F169)-1)*2)</f>
        <v>0</v>
      </c>
      <c r="G169">
        <f ca="1">OFFSET($AN$4, INT(ROWS($B$63:$B169)/3), MOD(ROWS($B$63:$B169), 3)-1 + (COLUMNS($B169:G169)-1)*2)</f>
        <v>0</v>
      </c>
      <c r="H169">
        <f ca="1">OFFSET($AN$4, INT(ROWS($B$63:$B169)/3), MOD(ROWS($B$63:$B169), 3)-1 + (COLUMNS($B169:H169)-1)*2)</f>
        <v>0</v>
      </c>
      <c r="I169">
        <f ca="1">OFFSET($AN$4, INT(ROWS($B$63:$B169)/3), MOD(ROWS($B$63:$B169), 3)-1 + (COLUMNS($B169:I169)-1)*2)</f>
        <v>0</v>
      </c>
      <c r="K169">
        <f ca="1">OFFSET($BH$4, INT(ROWS($K$63:$K169)/3), MOD(ROWS($K$63:$K169), 3)-1 + (COLUMNS($K169:K169)-1)*2)</f>
        <v>-42.420450000000002</v>
      </c>
      <c r="L169">
        <f ca="1">OFFSET($BH$4, INT(ROWS($K$63:$K169)/3), MOD(ROWS($K$63:$K169), 3)-1 + (COLUMNS($K169:L169)-1)*2)</f>
        <v>173.69556666666668</v>
      </c>
      <c r="M169">
        <f ca="1">OFFSET($BH$4, INT(ROWS($K$63:$K169)/3), MOD(ROWS($K$63:$K169), 3)-1 + (COLUMNS($K169:M169)-1)*2)</f>
        <v>0</v>
      </c>
      <c r="N169">
        <f ca="1">OFFSET($BH$4, INT(ROWS($K$63:$K169)/3), MOD(ROWS($K$63:$K169), 3)-1 + (COLUMNS($K169:N169)-1)*2)</f>
        <v>0</v>
      </c>
      <c r="O169">
        <f ca="1">OFFSET($BH$4, INT(ROWS($K$63:$K169)/3), MOD(ROWS($K$63:$K169), 3)-1 + (COLUMNS($K169:O169)-1)*2)</f>
        <v>0</v>
      </c>
      <c r="P169">
        <f ca="1">OFFSET($BH$4, INT(ROWS($K$63:$K169)/3), MOD(ROWS($K$63:$K169), 3)-1 + (COLUMNS($K169:P169)-1)*2)</f>
        <v>0</v>
      </c>
      <c r="Q169">
        <f ca="1">OFFSET($BH$4, INT(ROWS($K$63:$K169)/3), MOD(ROWS($K$63:$K169), 3)-1 + (COLUMNS($K169:Q169)-1)*2)</f>
        <v>0</v>
      </c>
      <c r="R169">
        <f ca="1">OFFSET($BH$4, INT(ROWS($K$63:$K169)/3), MOD(ROWS($K$63:$K169), 3)-1 + (COLUMNS($K169:R169)-1)*2)</f>
        <v>0</v>
      </c>
    </row>
    <row r="170" spans="1:18" hidden="1"/>
    <row r="171" spans="1:18" hidden="1">
      <c r="A171" s="22" t="str">
        <f ca="1">OFFSET($AA$4,INT(ROWS($B$63:$B171)/3),1-COLUMNS(($A$4:$AA$4)))</f>
        <v>Le Bons Bay</v>
      </c>
      <c r="B171">
        <f ca="1">OFFSET($AN$4, INT(ROWS($B$63:$B171)/3), MOD(ROWS($B$63:$B171), 3)-1 + (COLUMNS($B171:B171)-1)*2)</f>
        <v>-43.745150000000002</v>
      </c>
      <c r="C171">
        <f ca="1">OFFSET($AN$4, INT(ROWS($B$63:$B171)/3), MOD(ROWS($B$63:$B171), 3)-1 + (COLUMNS($B171:C171)-1)*2)</f>
        <v>173.12788333333333</v>
      </c>
      <c r="D171">
        <f ca="1">OFFSET($AN$4, INT(ROWS($B$63:$B171)/3), MOD(ROWS($B$63:$B171), 3)-1 + (COLUMNS($B171:D171)-1)*2)</f>
        <v>0</v>
      </c>
      <c r="E171">
        <f ca="1">OFFSET($AN$4, INT(ROWS($B$63:$B171)/3), MOD(ROWS($B$63:$B171), 3)-1 + (COLUMNS($B171:E171)-1)*2)</f>
        <v>0</v>
      </c>
      <c r="F171">
        <f ca="1">OFFSET($AN$4, INT(ROWS($B$63:$B171)/3), MOD(ROWS($B$63:$B171), 3)-1 + (COLUMNS($B171:F171)-1)*2)</f>
        <v>0</v>
      </c>
      <c r="G171">
        <f ca="1">OFFSET($AN$4, INT(ROWS($B$63:$B171)/3), MOD(ROWS($B$63:$B171), 3)-1 + (COLUMNS($B171:G171)-1)*2)</f>
        <v>0</v>
      </c>
      <c r="H171">
        <f ca="1">OFFSET($AN$4, INT(ROWS($B$63:$B171)/3), MOD(ROWS($B$63:$B171), 3)-1 + (COLUMNS($B171:H171)-1)*2)</f>
        <v>0</v>
      </c>
      <c r="I171">
        <f ca="1">OFFSET($AN$4, INT(ROWS($B$63:$B171)/3), MOD(ROWS($B$63:$B171), 3)-1 + (COLUMNS($B171:I171)-1)*2)</f>
        <v>0</v>
      </c>
      <c r="K171">
        <f ca="1">OFFSET($BH$4, INT(ROWS($K$63:$K171)/3), MOD(ROWS($K$63:$K171), 3)-1 + (COLUMNS($K171:K171)-1)*2)</f>
        <v>-43.745150000000002</v>
      </c>
      <c r="L171">
        <f ca="1">OFFSET($BH$4, INT(ROWS($K$63:$K171)/3), MOD(ROWS($K$63:$K171), 3)-1 + (COLUMNS($K171:L171)-1)*2)</f>
        <v>173.12788333333333</v>
      </c>
      <c r="M171">
        <f ca="1">OFFSET($BH$4, INT(ROWS($K$63:$K171)/3), MOD(ROWS($K$63:$K171), 3)-1 + (COLUMNS($K171:M171)-1)*2)</f>
        <v>0</v>
      </c>
      <c r="N171">
        <f ca="1">OFFSET($BH$4, INT(ROWS($K$63:$K171)/3), MOD(ROWS($K$63:$K171), 3)-1 + (COLUMNS($K171:N171)-1)*2)</f>
        <v>0</v>
      </c>
      <c r="O171">
        <f ca="1">OFFSET($BH$4, INT(ROWS($K$63:$K171)/3), MOD(ROWS($K$63:$K171), 3)-1 + (COLUMNS($K171:O171)-1)*2)</f>
        <v>0</v>
      </c>
      <c r="P171">
        <f ca="1">OFFSET($BH$4, INT(ROWS($K$63:$K171)/3), MOD(ROWS($K$63:$K171), 3)-1 + (COLUMNS($K171:P171)-1)*2)</f>
        <v>0</v>
      </c>
      <c r="Q171">
        <f ca="1">OFFSET($BH$4, INT(ROWS($K$63:$K171)/3), MOD(ROWS($K$63:$K171), 3)-1 + (COLUMNS($K171:Q171)-1)*2)</f>
        <v>0</v>
      </c>
      <c r="R171">
        <f ca="1">OFFSET($BH$4, INT(ROWS($K$63:$K171)/3), MOD(ROWS($K$63:$K171), 3)-1 + (COLUMNS($K171:R171)-1)*2)</f>
        <v>0</v>
      </c>
    </row>
    <row r="172" spans="1:18" hidden="1">
      <c r="B172">
        <f ca="1">OFFSET($AN$4, INT(ROWS($B$63:$B172)/3), MOD(ROWS($B$63:$B172), 3)-1 + (COLUMNS($B172:B172)-1)*2)</f>
        <v>-43.745150000000002</v>
      </c>
      <c r="C172">
        <f ca="1">OFFSET($AN$4, INT(ROWS($B$63:$B172)/3), MOD(ROWS($B$63:$B172), 3)-1 + (COLUMNS($B172:C172)-1)*2)</f>
        <v>173.12788333333333</v>
      </c>
      <c r="D172">
        <f ca="1">OFFSET($AN$4, INT(ROWS($B$63:$B172)/3), MOD(ROWS($B$63:$B172), 3)-1 + (COLUMNS($B172:D172)-1)*2)</f>
        <v>0</v>
      </c>
      <c r="E172">
        <f ca="1">OFFSET($AN$4, INT(ROWS($B$63:$B172)/3), MOD(ROWS($B$63:$B172), 3)-1 + (COLUMNS($B172:E172)-1)*2)</f>
        <v>0</v>
      </c>
      <c r="F172">
        <f ca="1">OFFSET($AN$4, INT(ROWS($B$63:$B172)/3), MOD(ROWS($B$63:$B172), 3)-1 + (COLUMNS($B172:F172)-1)*2)</f>
        <v>0</v>
      </c>
      <c r="G172">
        <f ca="1">OFFSET($AN$4, INT(ROWS($B$63:$B172)/3), MOD(ROWS($B$63:$B172), 3)-1 + (COLUMNS($B172:G172)-1)*2)</f>
        <v>0</v>
      </c>
      <c r="H172">
        <f ca="1">OFFSET($AN$4, INT(ROWS($B$63:$B172)/3), MOD(ROWS($B$63:$B172), 3)-1 + (COLUMNS($B172:H172)-1)*2)</f>
        <v>0</v>
      </c>
      <c r="I172">
        <f ca="1">OFFSET($AN$4, INT(ROWS($B$63:$B172)/3), MOD(ROWS($B$63:$B172), 3)-1 + (COLUMNS($B172:I172)-1)*2)</f>
        <v>0</v>
      </c>
      <c r="K172">
        <f ca="1">OFFSET($BH$4, INT(ROWS($K$63:$K172)/3), MOD(ROWS($K$63:$K172), 3)-1 + (COLUMNS($K172:K172)-1)*2)</f>
        <v>-43.745150000000002</v>
      </c>
      <c r="L172">
        <f ca="1">OFFSET($BH$4, INT(ROWS($K$63:$K172)/3), MOD(ROWS($K$63:$K172), 3)-1 + (COLUMNS($K172:L172)-1)*2)</f>
        <v>173.12788333333333</v>
      </c>
      <c r="M172">
        <f ca="1">OFFSET($BH$4, INT(ROWS($K$63:$K172)/3), MOD(ROWS($K$63:$K172), 3)-1 + (COLUMNS($K172:M172)-1)*2)</f>
        <v>0</v>
      </c>
      <c r="N172">
        <f ca="1">OFFSET($BH$4, INT(ROWS($K$63:$K172)/3), MOD(ROWS($K$63:$K172), 3)-1 + (COLUMNS($K172:N172)-1)*2)</f>
        <v>0</v>
      </c>
      <c r="O172">
        <f ca="1">OFFSET($BH$4, INT(ROWS($K$63:$K172)/3), MOD(ROWS($K$63:$K172), 3)-1 + (COLUMNS($K172:O172)-1)*2)</f>
        <v>0</v>
      </c>
      <c r="P172">
        <f ca="1">OFFSET($BH$4, INT(ROWS($K$63:$K172)/3), MOD(ROWS($K$63:$K172), 3)-1 + (COLUMNS($K172:P172)-1)*2)</f>
        <v>0</v>
      </c>
      <c r="Q172">
        <f ca="1">OFFSET($BH$4, INT(ROWS($K$63:$K172)/3), MOD(ROWS($K$63:$K172), 3)-1 + (COLUMNS($K172:Q172)-1)*2)</f>
        <v>0</v>
      </c>
      <c r="R172">
        <f ca="1">OFFSET($BH$4, INT(ROWS($K$63:$K172)/3), MOD(ROWS($K$63:$K172), 3)-1 + (COLUMNS($K172:R172)-1)*2)</f>
        <v>0</v>
      </c>
    </row>
    <row r="173" spans="1:18" hidden="1"/>
    <row r="174" spans="1:18" hidden="1">
      <c r="A174" s="22" t="str">
        <f ca="1">OFFSET($AA$4,INT(ROWS($B$63:$B174)/3),1-COLUMNS(($A$4:$AA$4)))</f>
        <v>Timaru</v>
      </c>
      <c r="B174">
        <f ca="1">OFFSET($AN$4, INT(ROWS($B$63:$B174)/3), MOD(ROWS($B$63:$B174), 3)-1 + (COLUMNS($B174:B174)-1)*2)</f>
        <v>-44.298933333333331</v>
      </c>
      <c r="C174">
        <f ca="1">OFFSET($AN$4, INT(ROWS($B$63:$B174)/3), MOD(ROWS($B$63:$B174), 3)-1 + (COLUMNS($B174:C174)-1)*2)</f>
        <v>171.22398333333334</v>
      </c>
      <c r="D174">
        <f ca="1">OFFSET($AN$4, INT(ROWS($B$63:$B174)/3), MOD(ROWS($B$63:$B174), 3)-1 + (COLUMNS($B174:D174)-1)*2)</f>
        <v>0</v>
      </c>
      <c r="E174">
        <f ca="1">OFFSET($AN$4, INT(ROWS($B$63:$B174)/3), MOD(ROWS($B$63:$B174), 3)-1 + (COLUMNS($B174:E174)-1)*2)</f>
        <v>0</v>
      </c>
      <c r="F174">
        <f ca="1">OFFSET($AN$4, INT(ROWS($B$63:$B174)/3), MOD(ROWS($B$63:$B174), 3)-1 + (COLUMNS($B174:F174)-1)*2)</f>
        <v>0</v>
      </c>
      <c r="G174">
        <f ca="1">OFFSET($AN$4, INT(ROWS($B$63:$B174)/3), MOD(ROWS($B$63:$B174), 3)-1 + (COLUMNS($B174:G174)-1)*2)</f>
        <v>0</v>
      </c>
      <c r="H174">
        <f ca="1">OFFSET($AN$4, INT(ROWS($B$63:$B174)/3), MOD(ROWS($B$63:$B174), 3)-1 + (COLUMNS($B174:H174)-1)*2)</f>
        <v>0</v>
      </c>
      <c r="I174">
        <f ca="1">OFFSET($AN$4, INT(ROWS($B$63:$B174)/3), MOD(ROWS($B$63:$B174), 3)-1 + (COLUMNS($B174:I174)-1)*2)</f>
        <v>0</v>
      </c>
      <c r="K174">
        <f ca="1">OFFSET($BH$4, INT(ROWS($K$63:$K174)/3), MOD(ROWS($K$63:$K174), 3)-1 + (COLUMNS($K174:K174)-1)*2)</f>
        <v>-44.298933333333331</v>
      </c>
      <c r="L174">
        <f ca="1">OFFSET($BH$4, INT(ROWS($K$63:$K174)/3), MOD(ROWS($K$63:$K174), 3)-1 + (COLUMNS($K174:L174)-1)*2)</f>
        <v>171.22398333333334</v>
      </c>
      <c r="M174">
        <f ca="1">OFFSET($BH$4, INT(ROWS($K$63:$K174)/3), MOD(ROWS($K$63:$K174), 3)-1 + (COLUMNS($K174:M174)-1)*2)</f>
        <v>0</v>
      </c>
      <c r="N174">
        <f ca="1">OFFSET($BH$4, INT(ROWS($K$63:$K174)/3), MOD(ROWS($K$63:$K174), 3)-1 + (COLUMNS($K174:N174)-1)*2)</f>
        <v>0</v>
      </c>
      <c r="O174">
        <f ca="1">OFFSET($BH$4, INT(ROWS($K$63:$K174)/3), MOD(ROWS($K$63:$K174), 3)-1 + (COLUMNS($K174:O174)-1)*2)</f>
        <v>0</v>
      </c>
      <c r="P174">
        <f ca="1">OFFSET($BH$4, INT(ROWS($K$63:$K174)/3), MOD(ROWS($K$63:$K174), 3)-1 + (COLUMNS($K174:P174)-1)*2)</f>
        <v>0</v>
      </c>
      <c r="Q174">
        <f ca="1">OFFSET($BH$4, INT(ROWS($K$63:$K174)/3), MOD(ROWS($K$63:$K174), 3)-1 + (COLUMNS($K174:Q174)-1)*2)</f>
        <v>0</v>
      </c>
      <c r="R174">
        <f ca="1">OFFSET($BH$4, INT(ROWS($K$63:$K174)/3), MOD(ROWS($K$63:$K174), 3)-1 + (COLUMNS($K174:R174)-1)*2)</f>
        <v>0</v>
      </c>
    </row>
    <row r="175" spans="1:18" hidden="1">
      <c r="B175">
        <f ca="1">OFFSET($AN$4, INT(ROWS($B$63:$B175)/3), MOD(ROWS($B$63:$B175), 3)-1 + (COLUMNS($B175:B175)-1)*2)</f>
        <v>-44.298933333333331</v>
      </c>
      <c r="C175">
        <f ca="1">OFFSET($AN$4, INT(ROWS($B$63:$B175)/3), MOD(ROWS($B$63:$B175), 3)-1 + (COLUMNS($B175:C175)-1)*2)</f>
        <v>171.22398333333334</v>
      </c>
      <c r="D175">
        <f ca="1">OFFSET($AN$4, INT(ROWS($B$63:$B175)/3), MOD(ROWS($B$63:$B175), 3)-1 + (COLUMNS($B175:D175)-1)*2)</f>
        <v>0</v>
      </c>
      <c r="E175">
        <f ca="1">OFFSET($AN$4, INT(ROWS($B$63:$B175)/3), MOD(ROWS($B$63:$B175), 3)-1 + (COLUMNS($B175:E175)-1)*2)</f>
        <v>0</v>
      </c>
      <c r="F175">
        <f ca="1">OFFSET($AN$4, INT(ROWS($B$63:$B175)/3), MOD(ROWS($B$63:$B175), 3)-1 + (COLUMNS($B175:F175)-1)*2)</f>
        <v>0</v>
      </c>
      <c r="G175">
        <f ca="1">OFFSET($AN$4, INT(ROWS($B$63:$B175)/3), MOD(ROWS($B$63:$B175), 3)-1 + (COLUMNS($B175:G175)-1)*2)</f>
        <v>0</v>
      </c>
      <c r="H175">
        <f ca="1">OFFSET($AN$4, INT(ROWS($B$63:$B175)/3), MOD(ROWS($B$63:$B175), 3)-1 + (COLUMNS($B175:H175)-1)*2)</f>
        <v>0</v>
      </c>
      <c r="I175">
        <f ca="1">OFFSET($AN$4, INT(ROWS($B$63:$B175)/3), MOD(ROWS($B$63:$B175), 3)-1 + (COLUMNS($B175:I175)-1)*2)</f>
        <v>0</v>
      </c>
      <c r="K175">
        <f ca="1">OFFSET($BH$4, INT(ROWS($K$63:$K175)/3), MOD(ROWS($K$63:$K175), 3)-1 + (COLUMNS($K175:K175)-1)*2)</f>
        <v>-44.298933333333331</v>
      </c>
      <c r="L175">
        <f ca="1">OFFSET($BH$4, INT(ROWS($K$63:$K175)/3), MOD(ROWS($K$63:$K175), 3)-1 + (COLUMNS($K175:L175)-1)*2)</f>
        <v>171.22398333333334</v>
      </c>
      <c r="M175">
        <f ca="1">OFFSET($BH$4, INT(ROWS($K$63:$K175)/3), MOD(ROWS($K$63:$K175), 3)-1 + (COLUMNS($K175:M175)-1)*2)</f>
        <v>0</v>
      </c>
      <c r="N175">
        <f ca="1">OFFSET($BH$4, INT(ROWS($K$63:$K175)/3), MOD(ROWS($K$63:$K175), 3)-1 + (COLUMNS($K175:N175)-1)*2)</f>
        <v>0</v>
      </c>
      <c r="O175">
        <f ca="1">OFFSET($BH$4, INT(ROWS($K$63:$K175)/3), MOD(ROWS($K$63:$K175), 3)-1 + (COLUMNS($K175:O175)-1)*2)</f>
        <v>0</v>
      </c>
      <c r="P175">
        <f ca="1">OFFSET($BH$4, INT(ROWS($K$63:$K175)/3), MOD(ROWS($K$63:$K175), 3)-1 + (COLUMNS($K175:P175)-1)*2)</f>
        <v>0</v>
      </c>
      <c r="Q175">
        <f ca="1">OFFSET($BH$4, INT(ROWS($K$63:$K175)/3), MOD(ROWS($K$63:$K175), 3)-1 + (COLUMNS($K175:Q175)-1)*2)</f>
        <v>0</v>
      </c>
      <c r="R175">
        <f ca="1">OFFSET($BH$4, INT(ROWS($K$63:$K175)/3), MOD(ROWS($K$63:$K175), 3)-1 + (COLUMNS($K175:R175)-1)*2)</f>
        <v>0</v>
      </c>
    </row>
    <row r="176" spans="1:18" hidden="1"/>
    <row r="177" spans="1:18" hidden="1">
      <c r="A177" s="22" t="str">
        <f ca="1">OFFSET($AA$4,INT(ROWS($B$63:$B177)/3),1-COLUMNS(($A$4:$AA$4)))</f>
        <v>Nugget Pt</v>
      </c>
      <c r="B177">
        <f ca="1">OFFSET($AN$4, INT(ROWS($B$63:$B177)/3), MOD(ROWS($B$63:$B177), 3)-1 + (COLUMNS($B177:B177)-1)*2)</f>
        <v>-46.448483333333336</v>
      </c>
      <c r="C177">
        <f ca="1">OFFSET($AN$4, INT(ROWS($B$63:$B177)/3), MOD(ROWS($B$63:$B177), 3)-1 + (COLUMNS($B177:C177)-1)*2)</f>
        <v>169.81876666666668</v>
      </c>
      <c r="D177">
        <f ca="1">OFFSET($AN$4, INT(ROWS($B$63:$B177)/3), MOD(ROWS($B$63:$B177), 3)-1 + (COLUMNS($B177:D177)-1)*2)</f>
        <v>0</v>
      </c>
      <c r="E177">
        <f ca="1">OFFSET($AN$4, INT(ROWS($B$63:$B177)/3), MOD(ROWS($B$63:$B177), 3)-1 + (COLUMNS($B177:E177)-1)*2)</f>
        <v>0</v>
      </c>
      <c r="F177">
        <f ca="1">OFFSET($AN$4, INT(ROWS($B$63:$B177)/3), MOD(ROWS($B$63:$B177), 3)-1 + (COLUMNS($B177:F177)-1)*2)</f>
        <v>0</v>
      </c>
      <c r="G177">
        <f ca="1">OFFSET($AN$4, INT(ROWS($B$63:$B177)/3), MOD(ROWS($B$63:$B177), 3)-1 + (COLUMNS($B177:G177)-1)*2)</f>
        <v>0</v>
      </c>
      <c r="H177">
        <f ca="1">OFFSET($AN$4, INT(ROWS($B$63:$B177)/3), MOD(ROWS($B$63:$B177), 3)-1 + (COLUMNS($B177:H177)-1)*2)</f>
        <v>0</v>
      </c>
      <c r="I177">
        <f ca="1">OFFSET($AN$4, INT(ROWS($B$63:$B177)/3), MOD(ROWS($B$63:$B177), 3)-1 + (COLUMNS($B177:I177)-1)*2)</f>
        <v>0</v>
      </c>
      <c r="K177">
        <f ca="1">OFFSET($BH$4, INT(ROWS($K$63:$K177)/3), MOD(ROWS($K$63:$K177), 3)-1 + (COLUMNS($K177:K177)-1)*2)</f>
        <v>-46.448483333333336</v>
      </c>
      <c r="L177">
        <f ca="1">OFFSET($BH$4, INT(ROWS($K$63:$K177)/3), MOD(ROWS($K$63:$K177), 3)-1 + (COLUMNS($K177:L177)-1)*2)</f>
        <v>169.81876666666668</v>
      </c>
      <c r="M177">
        <f ca="1">OFFSET($BH$4, INT(ROWS($K$63:$K177)/3), MOD(ROWS($K$63:$K177), 3)-1 + (COLUMNS($K177:M177)-1)*2)</f>
        <v>0</v>
      </c>
      <c r="N177">
        <f ca="1">OFFSET($BH$4, INT(ROWS($K$63:$K177)/3), MOD(ROWS($K$63:$K177), 3)-1 + (COLUMNS($K177:N177)-1)*2)</f>
        <v>0</v>
      </c>
      <c r="O177">
        <f ca="1">OFFSET($BH$4, INT(ROWS($K$63:$K177)/3), MOD(ROWS($K$63:$K177), 3)-1 + (COLUMNS($K177:O177)-1)*2)</f>
        <v>0</v>
      </c>
      <c r="P177">
        <f ca="1">OFFSET($BH$4, INT(ROWS($K$63:$K177)/3), MOD(ROWS($K$63:$K177), 3)-1 + (COLUMNS($K177:P177)-1)*2)</f>
        <v>0</v>
      </c>
      <c r="Q177">
        <f ca="1">OFFSET($BH$4, INT(ROWS($K$63:$K177)/3), MOD(ROWS($K$63:$K177), 3)-1 + (COLUMNS($K177:Q177)-1)*2)</f>
        <v>0</v>
      </c>
      <c r="R177">
        <f ca="1">OFFSET($BH$4, INT(ROWS($K$63:$K177)/3), MOD(ROWS($K$63:$K177), 3)-1 + (COLUMNS($K177:R177)-1)*2)</f>
        <v>0</v>
      </c>
    </row>
    <row r="178" spans="1:18" hidden="1">
      <c r="B178">
        <f ca="1">OFFSET($AN$4, INT(ROWS($B$63:$B178)/3), MOD(ROWS($B$63:$B178), 3)-1 + (COLUMNS($B178:B178)-1)*2)</f>
        <v>-46.448483333333336</v>
      </c>
      <c r="C178">
        <f ca="1">OFFSET($AN$4, INT(ROWS($B$63:$B178)/3), MOD(ROWS($B$63:$B178), 3)-1 + (COLUMNS($B178:C178)-1)*2)</f>
        <v>169.81876666666668</v>
      </c>
      <c r="D178">
        <f ca="1">OFFSET($AN$4, INT(ROWS($B$63:$B178)/3), MOD(ROWS($B$63:$B178), 3)-1 + (COLUMNS($B178:D178)-1)*2)</f>
        <v>0</v>
      </c>
      <c r="E178">
        <f ca="1">OFFSET($AN$4, INT(ROWS($B$63:$B178)/3), MOD(ROWS($B$63:$B178), 3)-1 + (COLUMNS($B178:E178)-1)*2)</f>
        <v>0</v>
      </c>
      <c r="F178">
        <f ca="1">OFFSET($AN$4, INT(ROWS($B$63:$B178)/3), MOD(ROWS($B$63:$B178), 3)-1 + (COLUMNS($B178:F178)-1)*2)</f>
        <v>0</v>
      </c>
      <c r="G178">
        <f ca="1">OFFSET($AN$4, INT(ROWS($B$63:$B178)/3), MOD(ROWS($B$63:$B178), 3)-1 + (COLUMNS($B178:G178)-1)*2)</f>
        <v>0</v>
      </c>
      <c r="H178">
        <f ca="1">OFFSET($AN$4, INT(ROWS($B$63:$B178)/3), MOD(ROWS($B$63:$B178), 3)-1 + (COLUMNS($B178:H178)-1)*2)</f>
        <v>0</v>
      </c>
      <c r="I178">
        <f ca="1">OFFSET($AN$4, INT(ROWS($B$63:$B178)/3), MOD(ROWS($B$63:$B178), 3)-1 + (COLUMNS($B178:I178)-1)*2)</f>
        <v>0</v>
      </c>
      <c r="K178">
        <f ca="1">OFFSET($BH$4, INT(ROWS($K$63:$K178)/3), MOD(ROWS($K$63:$K178), 3)-1 + (COLUMNS($K178:K178)-1)*2)</f>
        <v>-46.448483333333336</v>
      </c>
      <c r="L178">
        <f ca="1">OFFSET($BH$4, INT(ROWS($K$63:$K178)/3), MOD(ROWS($K$63:$K178), 3)-1 + (COLUMNS($K178:L178)-1)*2)</f>
        <v>169.81876666666668</v>
      </c>
      <c r="M178">
        <f ca="1">OFFSET($BH$4, INT(ROWS($K$63:$K178)/3), MOD(ROWS($K$63:$K178), 3)-1 + (COLUMNS($K178:M178)-1)*2)</f>
        <v>0</v>
      </c>
      <c r="N178">
        <f ca="1">OFFSET($BH$4, INT(ROWS($K$63:$K178)/3), MOD(ROWS($K$63:$K178), 3)-1 + (COLUMNS($K178:N178)-1)*2)</f>
        <v>0</v>
      </c>
      <c r="O178">
        <f ca="1">OFFSET($BH$4, INT(ROWS($K$63:$K178)/3), MOD(ROWS($K$63:$K178), 3)-1 + (COLUMNS($K178:O178)-1)*2)</f>
        <v>0</v>
      </c>
      <c r="P178">
        <f ca="1">OFFSET($BH$4, INT(ROWS($K$63:$K178)/3), MOD(ROWS($K$63:$K178), 3)-1 + (COLUMNS($K178:P178)-1)*2)</f>
        <v>0</v>
      </c>
      <c r="Q178">
        <f ca="1">OFFSET($BH$4, INT(ROWS($K$63:$K178)/3), MOD(ROWS($K$63:$K178), 3)-1 + (COLUMNS($K178:Q178)-1)*2)</f>
        <v>0</v>
      </c>
      <c r="R178">
        <f ca="1">OFFSET($BH$4, INT(ROWS($K$63:$K178)/3), MOD(ROWS($K$63:$K178), 3)-1 + (COLUMNS($K178:R178)-1)*2)</f>
        <v>0</v>
      </c>
    </row>
    <row r="179" spans="1:18" hidden="1"/>
    <row r="180" spans="1:18" hidden="1">
      <c r="A180" s="22" t="str">
        <f ca="1">OFFSET($AA$4,INT(ROWS($B$63:$B180)/3),1-COLUMNS(($A$4:$AA$4)))</f>
        <v>Goat Is</v>
      </c>
      <c r="B180">
        <f ca="1">OFFSET($AN$4, INT(ROWS($B$63:$B180)/3), MOD(ROWS($B$63:$B180), 3)-1 + (COLUMNS($B180:B180)-1)*2)</f>
        <v>-45.825983333333333</v>
      </c>
      <c r="C180">
        <f ca="1">OFFSET($AN$4, INT(ROWS($B$63:$B180)/3), MOD(ROWS($B$63:$B180), 3)-1 + (COLUMNS($B180:C180)-1)*2)</f>
        <v>170.62703333333334</v>
      </c>
      <c r="D180">
        <f ca="1">OFFSET($AN$4, INT(ROWS($B$63:$B180)/3), MOD(ROWS($B$63:$B180), 3)-1 + (COLUMNS($B180:D180)-1)*2)</f>
        <v>0</v>
      </c>
      <c r="E180">
        <f ca="1">OFFSET($AN$4, INT(ROWS($B$63:$B180)/3), MOD(ROWS($B$63:$B180), 3)-1 + (COLUMNS($B180:E180)-1)*2)</f>
        <v>0</v>
      </c>
      <c r="F180">
        <f ca="1">OFFSET($AN$4, INT(ROWS($B$63:$B180)/3), MOD(ROWS($B$63:$B180), 3)-1 + (COLUMNS($B180:F180)-1)*2)</f>
        <v>0</v>
      </c>
      <c r="G180">
        <f ca="1">OFFSET($AN$4, INT(ROWS($B$63:$B180)/3), MOD(ROWS($B$63:$B180), 3)-1 + (COLUMNS($B180:G180)-1)*2)</f>
        <v>0</v>
      </c>
      <c r="H180">
        <f ca="1">OFFSET($AN$4, INT(ROWS($B$63:$B180)/3), MOD(ROWS($B$63:$B180), 3)-1 + (COLUMNS($B180:H180)-1)*2)</f>
        <v>0</v>
      </c>
      <c r="I180">
        <f ca="1">OFFSET($AN$4, INT(ROWS($B$63:$B180)/3), MOD(ROWS($B$63:$B180), 3)-1 + (COLUMNS($B180:I180)-1)*2)</f>
        <v>0</v>
      </c>
      <c r="K180">
        <f ca="1">OFFSET($BH$4, INT(ROWS($K$63:$K180)/3), MOD(ROWS($K$63:$K180), 3)-1 + (COLUMNS($K180:K180)-1)*2)</f>
        <v>-45.825983333333333</v>
      </c>
      <c r="L180">
        <f ca="1">OFFSET($BH$4, INT(ROWS($K$63:$K180)/3), MOD(ROWS($K$63:$K180), 3)-1 + (COLUMNS($K180:L180)-1)*2)</f>
        <v>170.62703333333334</v>
      </c>
      <c r="M180">
        <f ca="1">OFFSET($BH$4, INT(ROWS($K$63:$K180)/3), MOD(ROWS($K$63:$K180), 3)-1 + (COLUMNS($K180:M180)-1)*2)</f>
        <v>0</v>
      </c>
      <c r="N180">
        <f ca="1">OFFSET($BH$4, INT(ROWS($K$63:$K180)/3), MOD(ROWS($K$63:$K180), 3)-1 + (COLUMNS($K180:N180)-1)*2)</f>
        <v>0</v>
      </c>
      <c r="O180">
        <f ca="1">OFFSET($BH$4, INT(ROWS($K$63:$K180)/3), MOD(ROWS($K$63:$K180), 3)-1 + (COLUMNS($K180:O180)-1)*2)</f>
        <v>0</v>
      </c>
      <c r="P180">
        <f ca="1">OFFSET($BH$4, INT(ROWS($K$63:$K180)/3), MOD(ROWS($K$63:$K180), 3)-1 + (COLUMNS($K180:P180)-1)*2)</f>
        <v>0</v>
      </c>
      <c r="Q180">
        <f ca="1">OFFSET($BH$4, INT(ROWS($K$63:$K180)/3), MOD(ROWS($K$63:$K180), 3)-1 + (COLUMNS($K180:Q180)-1)*2)</f>
        <v>0</v>
      </c>
      <c r="R180">
        <f ca="1">OFFSET($BH$4, INT(ROWS($K$63:$K180)/3), MOD(ROWS($K$63:$K180), 3)-1 + (COLUMNS($K180:R180)-1)*2)</f>
        <v>0</v>
      </c>
    </row>
    <row r="181" spans="1:18" hidden="1">
      <c r="B181">
        <f ca="1">OFFSET($AN$4, INT(ROWS($B$63:$B181)/3), MOD(ROWS($B$63:$B181), 3)-1 + (COLUMNS($B181:B181)-1)*2)</f>
        <v>-45.825983333333333</v>
      </c>
      <c r="C181">
        <f ca="1">OFFSET($AN$4, INT(ROWS($B$63:$B181)/3), MOD(ROWS($B$63:$B181), 3)-1 + (COLUMNS($B181:C181)-1)*2)</f>
        <v>170.62703333333334</v>
      </c>
      <c r="D181">
        <f ca="1">OFFSET($AN$4, INT(ROWS($B$63:$B181)/3), MOD(ROWS($B$63:$B181), 3)-1 + (COLUMNS($B181:D181)-1)*2)</f>
        <v>0</v>
      </c>
      <c r="E181">
        <f ca="1">OFFSET($AN$4, INT(ROWS($B$63:$B181)/3), MOD(ROWS($B$63:$B181), 3)-1 + (COLUMNS($B181:E181)-1)*2)</f>
        <v>0</v>
      </c>
      <c r="F181">
        <f ca="1">OFFSET($AN$4, INT(ROWS($B$63:$B181)/3), MOD(ROWS($B$63:$B181), 3)-1 + (COLUMNS($B181:F181)-1)*2)</f>
        <v>0</v>
      </c>
      <c r="G181">
        <f ca="1">OFFSET($AN$4, INT(ROWS($B$63:$B181)/3), MOD(ROWS($B$63:$B181), 3)-1 + (COLUMNS($B181:G181)-1)*2)</f>
        <v>0</v>
      </c>
      <c r="H181">
        <f ca="1">OFFSET($AN$4, INT(ROWS($B$63:$B181)/3), MOD(ROWS($B$63:$B181), 3)-1 + (COLUMNS($B181:H181)-1)*2)</f>
        <v>0</v>
      </c>
      <c r="I181">
        <f ca="1">OFFSET($AN$4, INT(ROWS($B$63:$B181)/3), MOD(ROWS($B$63:$B181), 3)-1 + (COLUMNS($B181:I181)-1)*2)</f>
        <v>0</v>
      </c>
      <c r="K181">
        <f ca="1">OFFSET($BH$4, INT(ROWS($K$63:$K181)/3), MOD(ROWS($K$63:$K181), 3)-1 + (COLUMNS($K181:K181)-1)*2)</f>
        <v>-45.825983333333333</v>
      </c>
      <c r="L181">
        <f ca="1">OFFSET($BH$4, INT(ROWS($K$63:$K181)/3), MOD(ROWS($K$63:$K181), 3)-1 + (COLUMNS($K181:L181)-1)*2)</f>
        <v>170.62703333333334</v>
      </c>
      <c r="M181">
        <f ca="1">OFFSET($BH$4, INT(ROWS($K$63:$K181)/3), MOD(ROWS($K$63:$K181), 3)-1 + (COLUMNS($K181:M181)-1)*2)</f>
        <v>0</v>
      </c>
      <c r="N181">
        <f ca="1">OFFSET($BH$4, INT(ROWS($K$63:$K181)/3), MOD(ROWS($K$63:$K181), 3)-1 + (COLUMNS($K181:N181)-1)*2)</f>
        <v>0</v>
      </c>
      <c r="O181">
        <f ca="1">OFFSET($BH$4, INT(ROWS($K$63:$K181)/3), MOD(ROWS($K$63:$K181), 3)-1 + (COLUMNS($K181:O181)-1)*2)</f>
        <v>0</v>
      </c>
      <c r="P181">
        <f ca="1">OFFSET($BH$4, INT(ROWS($K$63:$K181)/3), MOD(ROWS($K$63:$K181), 3)-1 + (COLUMNS($K181:P181)-1)*2)</f>
        <v>0</v>
      </c>
      <c r="Q181">
        <f ca="1">OFFSET($BH$4, INT(ROWS($K$63:$K181)/3), MOD(ROWS($K$63:$K181), 3)-1 + (COLUMNS($K181:Q181)-1)*2)</f>
        <v>0</v>
      </c>
      <c r="R181">
        <f ca="1">OFFSET($BH$4, INT(ROWS($K$63:$K181)/3), MOD(ROWS($K$63:$K181), 3)-1 + (COLUMNS($K181:R181)-1)*2)</f>
        <v>0</v>
      </c>
    </row>
    <row r="182" spans="1:18" hidden="1"/>
    <row r="183" spans="1:18" hidden="1">
      <c r="A183" s="22" t="str">
        <f ca="1">OFFSET($AA$4,INT(ROWS($B$63:$B183)/3),1-COLUMNS(($A$4:$AA$4)))</f>
        <v>Town Basin</v>
      </c>
      <c r="B183">
        <f ca="1">OFFSET($AN$4, INT(ROWS($B$63:$B183)/3), MOD(ROWS($B$63:$B183), 3)-1 + (COLUMNS($B183:B183)-1)*2)</f>
        <v>-45.87865</v>
      </c>
      <c r="C183">
        <f ca="1">OFFSET($AN$4, INT(ROWS($B$63:$B183)/3), MOD(ROWS($B$63:$B183), 3)-1 + (COLUMNS($B183:C183)-1)*2)</f>
        <v>170.51313333333334</v>
      </c>
      <c r="D183">
        <f ca="1">OFFSET($AN$4, INT(ROWS($B$63:$B183)/3), MOD(ROWS($B$63:$B183), 3)-1 + (COLUMNS($B183:D183)-1)*2)</f>
        <v>0</v>
      </c>
      <c r="E183">
        <f ca="1">OFFSET($AN$4, INT(ROWS($B$63:$B183)/3), MOD(ROWS($B$63:$B183), 3)-1 + (COLUMNS($B183:E183)-1)*2)</f>
        <v>0</v>
      </c>
      <c r="F183">
        <f ca="1">OFFSET($AN$4, INT(ROWS($B$63:$B183)/3), MOD(ROWS($B$63:$B183), 3)-1 + (COLUMNS($B183:F183)-1)*2)</f>
        <v>0</v>
      </c>
      <c r="G183">
        <f ca="1">OFFSET($AN$4, INT(ROWS($B$63:$B183)/3), MOD(ROWS($B$63:$B183), 3)-1 + (COLUMNS($B183:G183)-1)*2)</f>
        <v>0</v>
      </c>
      <c r="H183">
        <f ca="1">OFFSET($AN$4, INT(ROWS($B$63:$B183)/3), MOD(ROWS($B$63:$B183), 3)-1 + (COLUMNS($B183:H183)-1)*2)</f>
        <v>0</v>
      </c>
      <c r="I183">
        <f ca="1">OFFSET($AN$4, INT(ROWS($B$63:$B183)/3), MOD(ROWS($B$63:$B183), 3)-1 + (COLUMNS($B183:I183)-1)*2)</f>
        <v>0</v>
      </c>
      <c r="K183">
        <f ca="1">OFFSET($BH$4, INT(ROWS($K$63:$K183)/3), MOD(ROWS($K$63:$K183), 3)-1 + (COLUMNS($K183:K183)-1)*2)</f>
        <v>-45.87865</v>
      </c>
      <c r="L183">
        <f ca="1">OFFSET($BH$4, INT(ROWS($K$63:$K183)/3), MOD(ROWS($K$63:$K183), 3)-1 + (COLUMNS($K183:L183)-1)*2)</f>
        <v>170.51313333333334</v>
      </c>
      <c r="M183">
        <f ca="1">OFFSET($BH$4, INT(ROWS($K$63:$K183)/3), MOD(ROWS($K$63:$K183), 3)-1 + (COLUMNS($K183:M183)-1)*2)</f>
        <v>0</v>
      </c>
      <c r="N183">
        <f ca="1">OFFSET($BH$4, INT(ROWS($K$63:$K183)/3), MOD(ROWS($K$63:$K183), 3)-1 + (COLUMNS($K183:N183)-1)*2)</f>
        <v>0</v>
      </c>
      <c r="O183">
        <f ca="1">OFFSET($BH$4, INT(ROWS($K$63:$K183)/3), MOD(ROWS($K$63:$K183), 3)-1 + (COLUMNS($K183:O183)-1)*2)</f>
        <v>0</v>
      </c>
      <c r="P183">
        <f ca="1">OFFSET($BH$4, INT(ROWS($K$63:$K183)/3), MOD(ROWS($K$63:$K183), 3)-1 + (COLUMNS($K183:P183)-1)*2)</f>
        <v>0</v>
      </c>
      <c r="Q183">
        <f ca="1">OFFSET($BH$4, INT(ROWS($K$63:$K183)/3), MOD(ROWS($K$63:$K183), 3)-1 + (COLUMNS($K183:Q183)-1)*2)</f>
        <v>0</v>
      </c>
      <c r="R183">
        <f ca="1">OFFSET($BH$4, INT(ROWS($K$63:$K183)/3), MOD(ROWS($K$63:$K183), 3)-1 + (COLUMNS($K183:R183)-1)*2)</f>
        <v>0</v>
      </c>
    </row>
    <row r="184" spans="1:18" hidden="1">
      <c r="B184">
        <f ca="1">OFFSET($AN$4, INT(ROWS($B$63:$B184)/3), MOD(ROWS($B$63:$B184), 3)-1 + (COLUMNS($B184:B184)-1)*2)</f>
        <v>-45.87865</v>
      </c>
      <c r="C184">
        <f ca="1">OFFSET($AN$4, INT(ROWS($B$63:$B184)/3), MOD(ROWS($B$63:$B184), 3)-1 + (COLUMNS($B184:C184)-1)*2)</f>
        <v>170.51313333333334</v>
      </c>
      <c r="D184">
        <f ca="1">OFFSET($AN$4, INT(ROWS($B$63:$B184)/3), MOD(ROWS($B$63:$B184), 3)-1 + (COLUMNS($B184:D184)-1)*2)</f>
        <v>0</v>
      </c>
      <c r="E184">
        <f ca="1">OFFSET($AN$4, INT(ROWS($B$63:$B184)/3), MOD(ROWS($B$63:$B184), 3)-1 + (COLUMNS($B184:E184)-1)*2)</f>
        <v>0</v>
      </c>
      <c r="F184">
        <f ca="1">OFFSET($AN$4, INT(ROWS($B$63:$B184)/3), MOD(ROWS($B$63:$B184), 3)-1 + (COLUMNS($B184:F184)-1)*2)</f>
        <v>0</v>
      </c>
      <c r="G184">
        <f ca="1">OFFSET($AN$4, INT(ROWS($B$63:$B184)/3), MOD(ROWS($B$63:$B184), 3)-1 + (COLUMNS($B184:G184)-1)*2)</f>
        <v>0</v>
      </c>
      <c r="H184">
        <f ca="1">OFFSET($AN$4, INT(ROWS($B$63:$B184)/3), MOD(ROWS($B$63:$B184), 3)-1 + (COLUMNS($B184:H184)-1)*2)</f>
        <v>0</v>
      </c>
      <c r="I184">
        <f ca="1">OFFSET($AN$4, INT(ROWS($B$63:$B184)/3), MOD(ROWS($B$63:$B184), 3)-1 + (COLUMNS($B184:I184)-1)*2)</f>
        <v>0</v>
      </c>
      <c r="K184">
        <f ca="1">OFFSET($BH$4, INT(ROWS($K$63:$K184)/3), MOD(ROWS($K$63:$K184), 3)-1 + (COLUMNS($K184:K184)-1)*2)</f>
        <v>-45.87865</v>
      </c>
      <c r="L184">
        <f ca="1">OFFSET($BH$4, INT(ROWS($K$63:$K184)/3), MOD(ROWS($K$63:$K184), 3)-1 + (COLUMNS($K184:L184)-1)*2)</f>
        <v>170.51313333333334</v>
      </c>
      <c r="M184">
        <f ca="1">OFFSET($BH$4, INT(ROWS($K$63:$K184)/3), MOD(ROWS($K$63:$K184), 3)-1 + (COLUMNS($K184:M184)-1)*2)</f>
        <v>0</v>
      </c>
      <c r="N184">
        <f ca="1">OFFSET($BH$4, INT(ROWS($K$63:$K184)/3), MOD(ROWS($K$63:$K184), 3)-1 + (COLUMNS($K184:N184)-1)*2)</f>
        <v>0</v>
      </c>
      <c r="O184">
        <f ca="1">OFFSET($BH$4, INT(ROWS($K$63:$K184)/3), MOD(ROWS($K$63:$K184), 3)-1 + (COLUMNS($K184:O184)-1)*2)</f>
        <v>0</v>
      </c>
      <c r="P184">
        <f ca="1">OFFSET($BH$4, INT(ROWS($K$63:$K184)/3), MOD(ROWS($K$63:$K184), 3)-1 + (COLUMNS($K184:P184)-1)*2)</f>
        <v>0</v>
      </c>
      <c r="Q184">
        <f ca="1">OFFSET($BH$4, INT(ROWS($K$63:$K184)/3), MOD(ROWS($K$63:$K184), 3)-1 + (COLUMNS($K184:Q184)-1)*2)</f>
        <v>0</v>
      </c>
      <c r="R184">
        <f ca="1">OFFSET($BH$4, INT(ROWS($K$63:$K184)/3), MOD(ROWS($K$63:$K184), 3)-1 + (COLUMNS($K184:R184)-1)*2)</f>
        <v>0</v>
      </c>
    </row>
    <row r="185" spans="1:18" hidden="1"/>
    <row r="186" spans="1:18" hidden="1">
      <c r="A186" s="22" t="str">
        <f ca="1">OFFSET($AA$4,INT(ROWS($B$63:$B186)/3),1-COLUMNS(($A$4:$AA$4)))</f>
        <v>Taiaroa Hd</v>
      </c>
      <c r="B186">
        <f ca="1">OFFSET($AN$4, INT(ROWS($B$63:$B186)/3), MOD(ROWS($B$63:$B186), 3)-1 + (COLUMNS($B186:B186)-1)*2)</f>
        <v>-45.773716666666665</v>
      </c>
      <c r="C186">
        <f ca="1">OFFSET($AN$4, INT(ROWS($B$63:$B186)/3), MOD(ROWS($B$63:$B186), 3)-1 + (COLUMNS($B186:C186)-1)*2)</f>
        <v>170.72886666666668</v>
      </c>
      <c r="D186">
        <f ca="1">OFFSET($AN$4, INT(ROWS($B$63:$B186)/3), MOD(ROWS($B$63:$B186), 3)-1 + (COLUMNS($B186:D186)-1)*2)</f>
        <v>0</v>
      </c>
      <c r="E186">
        <f ca="1">OFFSET($AN$4, INT(ROWS($B$63:$B186)/3), MOD(ROWS($B$63:$B186), 3)-1 + (COLUMNS($B186:E186)-1)*2)</f>
        <v>0</v>
      </c>
      <c r="F186">
        <f ca="1">OFFSET($AN$4, INT(ROWS($B$63:$B186)/3), MOD(ROWS($B$63:$B186), 3)-1 + (COLUMNS($B186:F186)-1)*2)</f>
        <v>0</v>
      </c>
      <c r="G186">
        <f ca="1">OFFSET($AN$4, INT(ROWS($B$63:$B186)/3), MOD(ROWS($B$63:$B186), 3)-1 + (COLUMNS($B186:G186)-1)*2)</f>
        <v>0</v>
      </c>
      <c r="H186">
        <f ca="1">OFFSET($AN$4, INT(ROWS($B$63:$B186)/3), MOD(ROWS($B$63:$B186), 3)-1 + (COLUMNS($B186:H186)-1)*2)</f>
        <v>0</v>
      </c>
      <c r="I186">
        <f ca="1">OFFSET($AN$4, INT(ROWS($B$63:$B186)/3), MOD(ROWS($B$63:$B186), 3)-1 + (COLUMNS($B186:I186)-1)*2)</f>
        <v>0</v>
      </c>
      <c r="K186">
        <f ca="1">OFFSET($BH$4, INT(ROWS($K$63:$K186)/3), MOD(ROWS($K$63:$K186), 3)-1 + (COLUMNS($K186:K186)-1)*2)</f>
        <v>-45.773716666666665</v>
      </c>
      <c r="L186">
        <f ca="1">OFFSET($BH$4, INT(ROWS($K$63:$K186)/3), MOD(ROWS($K$63:$K186), 3)-1 + (COLUMNS($K186:L186)-1)*2)</f>
        <v>170.72886666666668</v>
      </c>
      <c r="M186">
        <f ca="1">OFFSET($BH$4, INT(ROWS($K$63:$K186)/3), MOD(ROWS($K$63:$K186), 3)-1 + (COLUMNS($K186:M186)-1)*2)</f>
        <v>0</v>
      </c>
      <c r="N186">
        <f ca="1">OFFSET($BH$4, INT(ROWS($K$63:$K186)/3), MOD(ROWS($K$63:$K186), 3)-1 + (COLUMNS($K186:N186)-1)*2)</f>
        <v>0</v>
      </c>
      <c r="O186">
        <f ca="1">OFFSET($BH$4, INT(ROWS($K$63:$K186)/3), MOD(ROWS($K$63:$K186), 3)-1 + (COLUMNS($K186:O186)-1)*2)</f>
        <v>0</v>
      </c>
      <c r="P186">
        <f ca="1">OFFSET($BH$4, INT(ROWS($K$63:$K186)/3), MOD(ROWS($K$63:$K186), 3)-1 + (COLUMNS($K186:P186)-1)*2)</f>
        <v>0</v>
      </c>
      <c r="Q186">
        <f ca="1">OFFSET($BH$4, INT(ROWS($K$63:$K186)/3), MOD(ROWS($K$63:$K186), 3)-1 + (COLUMNS($K186:Q186)-1)*2)</f>
        <v>0</v>
      </c>
      <c r="R186">
        <f ca="1">OFFSET($BH$4, INT(ROWS($K$63:$K186)/3), MOD(ROWS($K$63:$K186), 3)-1 + (COLUMNS($K186:R186)-1)*2)</f>
        <v>0</v>
      </c>
    </row>
    <row r="187" spans="1:18" hidden="1">
      <c r="B187">
        <f ca="1">OFFSET($AN$4, INT(ROWS($B$63:$B187)/3), MOD(ROWS($B$63:$B187), 3)-1 + (COLUMNS($B187:B187)-1)*2)</f>
        <v>-45.773716666666665</v>
      </c>
      <c r="C187">
        <f ca="1">OFFSET($AN$4, INT(ROWS($B$63:$B187)/3), MOD(ROWS($B$63:$B187), 3)-1 + (COLUMNS($B187:C187)-1)*2)</f>
        <v>170.72886666666668</v>
      </c>
      <c r="D187">
        <f ca="1">OFFSET($AN$4, INT(ROWS($B$63:$B187)/3), MOD(ROWS($B$63:$B187), 3)-1 + (COLUMNS($B187:D187)-1)*2)</f>
        <v>0</v>
      </c>
      <c r="E187">
        <f ca="1">OFFSET($AN$4, INT(ROWS($B$63:$B187)/3), MOD(ROWS($B$63:$B187), 3)-1 + (COLUMNS($B187:E187)-1)*2)</f>
        <v>0</v>
      </c>
      <c r="F187">
        <f ca="1">OFFSET($AN$4, INT(ROWS($B$63:$B187)/3), MOD(ROWS($B$63:$B187), 3)-1 + (COLUMNS($B187:F187)-1)*2)</f>
        <v>0</v>
      </c>
      <c r="G187">
        <f ca="1">OFFSET($AN$4, INT(ROWS($B$63:$B187)/3), MOD(ROWS($B$63:$B187), 3)-1 + (COLUMNS($B187:G187)-1)*2)</f>
        <v>0</v>
      </c>
      <c r="H187">
        <f ca="1">OFFSET($AN$4, INT(ROWS($B$63:$B187)/3), MOD(ROWS($B$63:$B187), 3)-1 + (COLUMNS($B187:H187)-1)*2)</f>
        <v>0</v>
      </c>
      <c r="I187">
        <f ca="1">OFFSET($AN$4, INT(ROWS($B$63:$B187)/3), MOD(ROWS($B$63:$B187), 3)-1 + (COLUMNS($B187:I187)-1)*2)</f>
        <v>0</v>
      </c>
      <c r="K187">
        <f ca="1">OFFSET($BH$4, INT(ROWS($K$63:$K187)/3), MOD(ROWS($K$63:$K187), 3)-1 + (COLUMNS($K187:K187)-1)*2)</f>
        <v>-45.773716666666665</v>
      </c>
      <c r="L187">
        <f ca="1">OFFSET($BH$4, INT(ROWS($K$63:$K187)/3), MOD(ROWS($K$63:$K187), 3)-1 + (COLUMNS($K187:L187)-1)*2)</f>
        <v>170.72886666666668</v>
      </c>
      <c r="M187">
        <f ca="1">OFFSET($BH$4, INT(ROWS($K$63:$K187)/3), MOD(ROWS($K$63:$K187), 3)-1 + (COLUMNS($K187:M187)-1)*2)</f>
        <v>0</v>
      </c>
      <c r="N187">
        <f ca="1">OFFSET($BH$4, INT(ROWS($K$63:$K187)/3), MOD(ROWS($K$63:$K187), 3)-1 + (COLUMNS($K187:N187)-1)*2)</f>
        <v>0</v>
      </c>
      <c r="O187">
        <f ca="1">OFFSET($BH$4, INT(ROWS($K$63:$K187)/3), MOD(ROWS($K$63:$K187), 3)-1 + (COLUMNS($K187:O187)-1)*2)</f>
        <v>0</v>
      </c>
      <c r="P187">
        <f ca="1">OFFSET($BH$4, INT(ROWS($K$63:$K187)/3), MOD(ROWS($K$63:$K187), 3)-1 + (COLUMNS($K187:P187)-1)*2)</f>
        <v>0</v>
      </c>
      <c r="Q187">
        <f ca="1">OFFSET($BH$4, INT(ROWS($K$63:$K187)/3), MOD(ROWS($K$63:$K187), 3)-1 + (COLUMNS($K187:Q187)-1)*2)</f>
        <v>0</v>
      </c>
      <c r="R187">
        <f ca="1">OFFSET($BH$4, INT(ROWS($K$63:$K187)/3), MOD(ROWS($K$63:$K187), 3)-1 + (COLUMNS($K187:R187)-1)*2)</f>
        <v>0</v>
      </c>
    </row>
    <row r="188" spans="1:18" hidden="1"/>
    <row r="189" spans="1:18" hidden="1">
      <c r="A189" s="22" t="str">
        <f ca="1">OFFSET($AA$4,INT(ROWS($B$63:$B189)/3),1-COLUMNS(($A$4:$AA$4)))</f>
        <v>Moeraki</v>
      </c>
      <c r="B189">
        <f ca="1">OFFSET($AN$4, INT(ROWS($B$63:$B189)/3), MOD(ROWS($B$63:$B189), 3)-1 + (COLUMNS($B189:B189)-1)*2)</f>
        <v>-45.361866666666664</v>
      </c>
      <c r="C189">
        <f ca="1">OFFSET($AN$4, INT(ROWS($B$63:$B189)/3), MOD(ROWS($B$63:$B189), 3)-1 + (COLUMNS($B189:C189)-1)*2)</f>
        <v>170.84838333333335</v>
      </c>
      <c r="D189">
        <f ca="1">OFFSET($AN$4, INT(ROWS($B$63:$B189)/3), MOD(ROWS($B$63:$B189), 3)-1 + (COLUMNS($B189:D189)-1)*2)</f>
        <v>0</v>
      </c>
      <c r="E189">
        <f ca="1">OFFSET($AN$4, INT(ROWS($B$63:$B189)/3), MOD(ROWS($B$63:$B189), 3)-1 + (COLUMNS($B189:E189)-1)*2)</f>
        <v>0</v>
      </c>
      <c r="F189">
        <f ca="1">OFFSET($AN$4, INT(ROWS($B$63:$B189)/3), MOD(ROWS($B$63:$B189), 3)-1 + (COLUMNS($B189:F189)-1)*2)</f>
        <v>0</v>
      </c>
      <c r="G189">
        <f ca="1">OFFSET($AN$4, INT(ROWS($B$63:$B189)/3), MOD(ROWS($B$63:$B189), 3)-1 + (COLUMNS($B189:G189)-1)*2)</f>
        <v>0</v>
      </c>
      <c r="H189">
        <f ca="1">OFFSET($AN$4, INT(ROWS($B$63:$B189)/3), MOD(ROWS($B$63:$B189), 3)-1 + (COLUMNS($B189:H189)-1)*2)</f>
        <v>0</v>
      </c>
      <c r="I189">
        <f ca="1">OFFSET($AN$4, INT(ROWS($B$63:$B189)/3), MOD(ROWS($B$63:$B189), 3)-1 + (COLUMNS($B189:I189)-1)*2)</f>
        <v>0</v>
      </c>
      <c r="K189">
        <f ca="1">OFFSET($BH$4, INT(ROWS($K$63:$K189)/3), MOD(ROWS($K$63:$K189), 3)-1 + (COLUMNS($K189:K189)-1)*2)</f>
        <v>-45.361866666666664</v>
      </c>
      <c r="L189">
        <f ca="1">OFFSET($BH$4, INT(ROWS($K$63:$K189)/3), MOD(ROWS($K$63:$K189), 3)-1 + (COLUMNS($K189:L189)-1)*2)</f>
        <v>170.84838333333335</v>
      </c>
      <c r="M189">
        <f ca="1">OFFSET($BH$4, INT(ROWS($K$63:$K189)/3), MOD(ROWS($K$63:$K189), 3)-1 + (COLUMNS($K189:M189)-1)*2)</f>
        <v>0</v>
      </c>
      <c r="N189">
        <f ca="1">OFFSET($BH$4, INT(ROWS($K$63:$K189)/3), MOD(ROWS($K$63:$K189), 3)-1 + (COLUMNS($K189:N189)-1)*2)</f>
        <v>0</v>
      </c>
      <c r="O189">
        <f ca="1">OFFSET($BH$4, INT(ROWS($K$63:$K189)/3), MOD(ROWS($K$63:$K189), 3)-1 + (COLUMNS($K189:O189)-1)*2)</f>
        <v>0</v>
      </c>
      <c r="P189">
        <f ca="1">OFFSET($BH$4, INT(ROWS($K$63:$K189)/3), MOD(ROWS($K$63:$K189), 3)-1 + (COLUMNS($K189:P189)-1)*2)</f>
        <v>0</v>
      </c>
      <c r="Q189">
        <f ca="1">OFFSET($BH$4, INT(ROWS($K$63:$K189)/3), MOD(ROWS($K$63:$K189), 3)-1 + (COLUMNS($K189:Q189)-1)*2)</f>
        <v>0</v>
      </c>
      <c r="R189">
        <f ca="1">OFFSET($BH$4, INT(ROWS($K$63:$K189)/3), MOD(ROWS($K$63:$K189), 3)-1 + (COLUMNS($K189:R189)-1)*2)</f>
        <v>0</v>
      </c>
    </row>
    <row r="190" spans="1:18" hidden="1">
      <c r="B190">
        <f ca="1">OFFSET($AN$4, INT(ROWS($B$63:$B190)/3), MOD(ROWS($B$63:$B190), 3)-1 + (COLUMNS($B190:B190)-1)*2)</f>
        <v>-45.361866666666664</v>
      </c>
      <c r="C190">
        <f ca="1">OFFSET($AN$4, INT(ROWS($B$63:$B190)/3), MOD(ROWS($B$63:$B190), 3)-1 + (COLUMNS($B190:C190)-1)*2)</f>
        <v>170.84838333333335</v>
      </c>
      <c r="D190">
        <f ca="1">OFFSET($AN$4, INT(ROWS($B$63:$B190)/3), MOD(ROWS($B$63:$B190), 3)-1 + (COLUMNS($B190:D190)-1)*2)</f>
        <v>0</v>
      </c>
      <c r="E190">
        <f ca="1">OFFSET($AN$4, INT(ROWS($B$63:$B190)/3), MOD(ROWS($B$63:$B190), 3)-1 + (COLUMNS($B190:E190)-1)*2)</f>
        <v>0</v>
      </c>
      <c r="F190">
        <f ca="1">OFFSET($AN$4, INT(ROWS($B$63:$B190)/3), MOD(ROWS($B$63:$B190), 3)-1 + (COLUMNS($B190:F190)-1)*2)</f>
        <v>0</v>
      </c>
      <c r="G190">
        <f ca="1">OFFSET($AN$4, INT(ROWS($B$63:$B190)/3), MOD(ROWS($B$63:$B190), 3)-1 + (COLUMNS($B190:G190)-1)*2)</f>
        <v>0</v>
      </c>
      <c r="H190">
        <f ca="1">OFFSET($AN$4, INT(ROWS($B$63:$B190)/3), MOD(ROWS($B$63:$B190), 3)-1 + (COLUMNS($B190:H190)-1)*2)</f>
        <v>0</v>
      </c>
      <c r="I190">
        <f ca="1">OFFSET($AN$4, INT(ROWS($B$63:$B190)/3), MOD(ROWS($B$63:$B190), 3)-1 + (COLUMNS($B190:I190)-1)*2)</f>
        <v>0</v>
      </c>
      <c r="K190">
        <f ca="1">OFFSET($BH$4, INT(ROWS($K$63:$K190)/3), MOD(ROWS($K$63:$K190), 3)-1 + (COLUMNS($K190:K190)-1)*2)</f>
        <v>-45.361866666666664</v>
      </c>
      <c r="L190">
        <f ca="1">OFFSET($BH$4, INT(ROWS($K$63:$K190)/3), MOD(ROWS($K$63:$K190), 3)-1 + (COLUMNS($K190:L190)-1)*2)</f>
        <v>170.84838333333335</v>
      </c>
      <c r="M190">
        <f ca="1">OFFSET($BH$4, INT(ROWS($K$63:$K190)/3), MOD(ROWS($K$63:$K190), 3)-1 + (COLUMNS($K190:M190)-1)*2)</f>
        <v>0</v>
      </c>
      <c r="N190">
        <f ca="1">OFFSET($BH$4, INT(ROWS($K$63:$K190)/3), MOD(ROWS($K$63:$K190), 3)-1 + (COLUMNS($K190:N190)-1)*2)</f>
        <v>0</v>
      </c>
      <c r="O190">
        <f ca="1">OFFSET($BH$4, INT(ROWS($K$63:$K190)/3), MOD(ROWS($K$63:$K190), 3)-1 + (COLUMNS($K190:O190)-1)*2)</f>
        <v>0</v>
      </c>
      <c r="P190">
        <f ca="1">OFFSET($BH$4, INT(ROWS($K$63:$K190)/3), MOD(ROWS($K$63:$K190), 3)-1 + (COLUMNS($K190:P190)-1)*2)</f>
        <v>0</v>
      </c>
      <c r="Q190">
        <f ca="1">OFFSET($BH$4, INT(ROWS($K$63:$K190)/3), MOD(ROWS($K$63:$K190), 3)-1 + (COLUMNS($K190:Q190)-1)*2)</f>
        <v>0</v>
      </c>
      <c r="R190">
        <f ca="1">OFFSET($BH$4, INT(ROWS($K$63:$K190)/3), MOD(ROWS($K$63:$K190), 3)-1 + (COLUMNS($K190:R190)-1)*2)</f>
        <v>0</v>
      </c>
    </row>
    <row r="191" spans="1:18" hidden="1"/>
    <row r="192" spans="1:18" hidden="1">
      <c r="A192" s="22" t="str">
        <f ca="1">OFFSET($AA$4,INT(ROWS($B$63:$B192)/3),1-COLUMNS(($A$4:$AA$4)))</f>
        <v>Ruapuke Is</v>
      </c>
      <c r="B192">
        <f ca="1">OFFSET($AN$4, INT(ROWS($B$63:$B192)/3), MOD(ROWS($B$63:$B192), 3)-1 + (COLUMNS($B192:B192)-1)*2)</f>
        <v>-46.765000000000001</v>
      </c>
      <c r="C192">
        <f ca="1">OFFSET($AN$4, INT(ROWS($B$63:$B192)/3), MOD(ROWS($B$63:$B192), 3)-1 + (COLUMNS($B192:C192)-1)*2)</f>
        <v>168.49833333333333</v>
      </c>
      <c r="D192">
        <f ca="1">OFFSET($AN$4, INT(ROWS($B$63:$B192)/3), MOD(ROWS($B$63:$B192), 3)-1 + (COLUMNS($B192:D192)-1)*2)</f>
        <v>0</v>
      </c>
      <c r="E192">
        <f ca="1">OFFSET($AN$4, INT(ROWS($B$63:$B192)/3), MOD(ROWS($B$63:$B192), 3)-1 + (COLUMNS($B192:E192)-1)*2)</f>
        <v>0</v>
      </c>
      <c r="F192">
        <f ca="1">OFFSET($AN$4, INT(ROWS($B$63:$B192)/3), MOD(ROWS($B$63:$B192), 3)-1 + (COLUMNS($B192:F192)-1)*2)</f>
        <v>0</v>
      </c>
      <c r="G192">
        <f ca="1">OFFSET($AN$4, INT(ROWS($B$63:$B192)/3), MOD(ROWS($B$63:$B192), 3)-1 + (COLUMNS($B192:G192)-1)*2)</f>
        <v>0</v>
      </c>
      <c r="H192">
        <f ca="1">OFFSET($AN$4, INT(ROWS($B$63:$B192)/3), MOD(ROWS($B$63:$B192), 3)-1 + (COLUMNS($B192:H192)-1)*2)</f>
        <v>0</v>
      </c>
      <c r="I192">
        <f ca="1">OFFSET($AN$4, INT(ROWS($B$63:$B192)/3), MOD(ROWS($B$63:$B192), 3)-1 + (COLUMNS($B192:I192)-1)*2)</f>
        <v>0</v>
      </c>
      <c r="K192">
        <f ca="1">OFFSET($BH$4, INT(ROWS($K$63:$K192)/3), MOD(ROWS($K$63:$K192), 3)-1 + (COLUMNS($K192:K192)-1)*2)</f>
        <v>-46.765000000000001</v>
      </c>
      <c r="L192">
        <f ca="1">OFFSET($BH$4, INT(ROWS($K$63:$K192)/3), MOD(ROWS($K$63:$K192), 3)-1 + (COLUMNS($K192:L192)-1)*2)</f>
        <v>168.49833333333333</v>
      </c>
      <c r="M192">
        <f ca="1">OFFSET($BH$4, INT(ROWS($K$63:$K192)/3), MOD(ROWS($K$63:$K192), 3)-1 + (COLUMNS($K192:M192)-1)*2)</f>
        <v>0</v>
      </c>
      <c r="N192">
        <f ca="1">OFFSET($BH$4, INT(ROWS($K$63:$K192)/3), MOD(ROWS($K$63:$K192), 3)-1 + (COLUMNS($K192:N192)-1)*2)</f>
        <v>0</v>
      </c>
      <c r="O192">
        <f ca="1">OFFSET($BH$4, INT(ROWS($K$63:$K192)/3), MOD(ROWS($K$63:$K192), 3)-1 + (COLUMNS($K192:O192)-1)*2)</f>
        <v>0</v>
      </c>
      <c r="P192">
        <f ca="1">OFFSET($BH$4, INT(ROWS($K$63:$K192)/3), MOD(ROWS($K$63:$K192), 3)-1 + (COLUMNS($K192:P192)-1)*2)</f>
        <v>0</v>
      </c>
      <c r="Q192">
        <f ca="1">OFFSET($BH$4, INT(ROWS($K$63:$K192)/3), MOD(ROWS($K$63:$K192), 3)-1 + (COLUMNS($K192:Q192)-1)*2)</f>
        <v>0</v>
      </c>
      <c r="R192">
        <f ca="1">OFFSET($BH$4, INT(ROWS($K$63:$K192)/3), MOD(ROWS($K$63:$K192), 3)-1 + (COLUMNS($K192:R192)-1)*2)</f>
        <v>0</v>
      </c>
    </row>
    <row r="193" spans="1:18" hidden="1">
      <c r="B193">
        <f ca="1">OFFSET($AN$4, INT(ROWS($B$63:$B193)/3), MOD(ROWS($B$63:$B193), 3)-1 + (COLUMNS($B193:B193)-1)*2)</f>
        <v>-46.765000000000001</v>
      </c>
      <c r="C193">
        <f ca="1">OFFSET($AN$4, INT(ROWS($B$63:$B193)/3), MOD(ROWS($B$63:$B193), 3)-1 + (COLUMNS($B193:C193)-1)*2)</f>
        <v>168.49833333333333</v>
      </c>
      <c r="D193">
        <f ca="1">OFFSET($AN$4, INT(ROWS($B$63:$B193)/3), MOD(ROWS($B$63:$B193), 3)-1 + (COLUMNS($B193:D193)-1)*2)</f>
        <v>0</v>
      </c>
      <c r="E193">
        <f ca="1">OFFSET($AN$4, INT(ROWS($B$63:$B193)/3), MOD(ROWS($B$63:$B193), 3)-1 + (COLUMNS($B193:E193)-1)*2)</f>
        <v>0</v>
      </c>
      <c r="F193">
        <f ca="1">OFFSET($AN$4, INT(ROWS($B$63:$B193)/3), MOD(ROWS($B$63:$B193), 3)-1 + (COLUMNS($B193:F193)-1)*2)</f>
        <v>0</v>
      </c>
      <c r="G193">
        <f ca="1">OFFSET($AN$4, INT(ROWS($B$63:$B193)/3), MOD(ROWS($B$63:$B193), 3)-1 + (COLUMNS($B193:G193)-1)*2)</f>
        <v>0</v>
      </c>
      <c r="H193">
        <f ca="1">OFFSET($AN$4, INT(ROWS($B$63:$B193)/3), MOD(ROWS($B$63:$B193), 3)-1 + (COLUMNS($B193:H193)-1)*2)</f>
        <v>0</v>
      </c>
      <c r="I193">
        <f ca="1">OFFSET($AN$4, INT(ROWS($B$63:$B193)/3), MOD(ROWS($B$63:$B193), 3)-1 + (COLUMNS($B193:I193)-1)*2)</f>
        <v>0</v>
      </c>
      <c r="K193">
        <f ca="1">OFFSET($BH$4, INT(ROWS($K$63:$K193)/3), MOD(ROWS($K$63:$K193), 3)-1 + (COLUMNS($K193:K193)-1)*2)</f>
        <v>-46.765000000000001</v>
      </c>
      <c r="L193">
        <f ca="1">OFFSET($BH$4, INT(ROWS($K$63:$K193)/3), MOD(ROWS($K$63:$K193), 3)-1 + (COLUMNS($K193:L193)-1)*2)</f>
        <v>168.49833333333333</v>
      </c>
      <c r="M193">
        <f ca="1">OFFSET($BH$4, INT(ROWS($K$63:$K193)/3), MOD(ROWS($K$63:$K193), 3)-1 + (COLUMNS($K193:M193)-1)*2)</f>
        <v>0</v>
      </c>
      <c r="N193">
        <f ca="1">OFFSET($BH$4, INT(ROWS($K$63:$K193)/3), MOD(ROWS($K$63:$K193), 3)-1 + (COLUMNS($K193:N193)-1)*2)</f>
        <v>0</v>
      </c>
      <c r="O193">
        <f ca="1">OFFSET($BH$4, INT(ROWS($K$63:$K193)/3), MOD(ROWS($K$63:$K193), 3)-1 + (COLUMNS($K193:O193)-1)*2)</f>
        <v>0</v>
      </c>
      <c r="P193">
        <f ca="1">OFFSET($BH$4, INT(ROWS($K$63:$K193)/3), MOD(ROWS($K$63:$K193), 3)-1 + (COLUMNS($K193:P193)-1)*2)</f>
        <v>0</v>
      </c>
      <c r="Q193">
        <f ca="1">OFFSET($BH$4, INT(ROWS($K$63:$K193)/3), MOD(ROWS($K$63:$K193), 3)-1 + (COLUMNS($K193:Q193)-1)*2)</f>
        <v>0</v>
      </c>
      <c r="R193">
        <f ca="1">OFFSET($BH$4, INT(ROWS($K$63:$K193)/3), MOD(ROWS($K$63:$K193), 3)-1 + (COLUMNS($K193:R193)-1)*2)</f>
        <v>0</v>
      </c>
    </row>
    <row r="194" spans="1:18" hidden="1"/>
    <row r="195" spans="1:18" hidden="1">
      <c r="A195" s="22" t="str">
        <f ca="1">OFFSET($AA$4,INT(ROWS($B$63:$B195)/3),1-COLUMNS(($A$4:$AA$4)))</f>
        <v>Centre Is</v>
      </c>
      <c r="B195">
        <f ca="1">OFFSET($AN$4, INT(ROWS($B$63:$B195)/3), MOD(ROWS($B$63:$B195), 3)-1 + (COLUMNS($B195:B195)-1)*2)</f>
        <v>-46.459983333333334</v>
      </c>
      <c r="C195">
        <f ca="1">OFFSET($AN$4, INT(ROWS($B$63:$B195)/3), MOD(ROWS($B$63:$B195), 3)-1 + (COLUMNS($B195:C195)-1)*2)</f>
        <v>167.84396666666666</v>
      </c>
      <c r="D195">
        <f ca="1">OFFSET($AN$4, INT(ROWS($B$63:$B195)/3), MOD(ROWS($B$63:$B195), 3)-1 + (COLUMNS($B195:D195)-1)*2)</f>
        <v>0</v>
      </c>
      <c r="E195">
        <f ca="1">OFFSET($AN$4, INT(ROWS($B$63:$B195)/3), MOD(ROWS($B$63:$B195), 3)-1 + (COLUMNS($B195:E195)-1)*2)</f>
        <v>0</v>
      </c>
      <c r="F195">
        <f ca="1">OFFSET($AN$4, INT(ROWS($B$63:$B195)/3), MOD(ROWS($B$63:$B195), 3)-1 + (COLUMNS($B195:F195)-1)*2)</f>
        <v>0</v>
      </c>
      <c r="G195">
        <f ca="1">OFFSET($AN$4, INT(ROWS($B$63:$B195)/3), MOD(ROWS($B$63:$B195), 3)-1 + (COLUMNS($B195:G195)-1)*2)</f>
        <v>0</v>
      </c>
      <c r="H195">
        <f ca="1">OFFSET($AN$4, INT(ROWS($B$63:$B195)/3), MOD(ROWS($B$63:$B195), 3)-1 + (COLUMNS($B195:H195)-1)*2)</f>
        <v>0</v>
      </c>
      <c r="I195">
        <f ca="1">OFFSET($AN$4, INT(ROWS($B$63:$B195)/3), MOD(ROWS($B$63:$B195), 3)-1 + (COLUMNS($B195:I195)-1)*2)</f>
        <v>0</v>
      </c>
      <c r="K195">
        <f ca="1">OFFSET($BH$4, INT(ROWS($K$63:$K195)/3), MOD(ROWS($K$63:$K195), 3)-1 + (COLUMNS($K195:K195)-1)*2)</f>
        <v>-46.459983333333334</v>
      </c>
      <c r="L195">
        <f ca="1">OFFSET($BH$4, INT(ROWS($K$63:$K195)/3), MOD(ROWS($K$63:$K195), 3)-1 + (COLUMNS($K195:L195)-1)*2)</f>
        <v>167.84396666666666</v>
      </c>
      <c r="M195">
        <f ca="1">OFFSET($BH$4, INT(ROWS($K$63:$K195)/3), MOD(ROWS($K$63:$K195), 3)-1 + (COLUMNS($K195:M195)-1)*2)</f>
        <v>0</v>
      </c>
      <c r="N195">
        <f ca="1">OFFSET($BH$4, INT(ROWS($K$63:$K195)/3), MOD(ROWS($K$63:$K195), 3)-1 + (COLUMNS($K195:N195)-1)*2)</f>
        <v>0</v>
      </c>
      <c r="O195">
        <f ca="1">OFFSET($BH$4, INT(ROWS($K$63:$K195)/3), MOD(ROWS($K$63:$K195), 3)-1 + (COLUMNS($K195:O195)-1)*2)</f>
        <v>0</v>
      </c>
      <c r="P195">
        <f ca="1">OFFSET($BH$4, INT(ROWS($K$63:$K195)/3), MOD(ROWS($K$63:$K195), 3)-1 + (COLUMNS($K195:P195)-1)*2)</f>
        <v>0</v>
      </c>
      <c r="Q195">
        <f ca="1">OFFSET($BH$4, INT(ROWS($K$63:$K195)/3), MOD(ROWS($K$63:$K195), 3)-1 + (COLUMNS($K195:Q195)-1)*2)</f>
        <v>0</v>
      </c>
      <c r="R195">
        <f ca="1">OFFSET($BH$4, INT(ROWS($K$63:$K195)/3), MOD(ROWS($K$63:$K195), 3)-1 + (COLUMNS($K195:R195)-1)*2)</f>
        <v>0</v>
      </c>
    </row>
    <row r="196" spans="1:18" hidden="1">
      <c r="B196">
        <f ca="1">OFFSET($AN$4, INT(ROWS($B$63:$B196)/3), MOD(ROWS($B$63:$B196), 3)-1 + (COLUMNS($B196:B196)-1)*2)</f>
        <v>-46.459983333333334</v>
      </c>
      <c r="C196">
        <f ca="1">OFFSET($AN$4, INT(ROWS($B$63:$B196)/3), MOD(ROWS($B$63:$B196), 3)-1 + (COLUMNS($B196:C196)-1)*2)</f>
        <v>167.84396666666666</v>
      </c>
      <c r="D196">
        <f ca="1">OFFSET($AN$4, INT(ROWS($B$63:$B196)/3), MOD(ROWS($B$63:$B196), 3)-1 + (COLUMNS($B196:D196)-1)*2)</f>
        <v>0</v>
      </c>
      <c r="E196">
        <f ca="1">OFFSET($AN$4, INT(ROWS($B$63:$B196)/3), MOD(ROWS($B$63:$B196), 3)-1 + (COLUMNS($B196:E196)-1)*2)</f>
        <v>0</v>
      </c>
      <c r="F196">
        <f ca="1">OFFSET($AN$4, INT(ROWS($B$63:$B196)/3), MOD(ROWS($B$63:$B196), 3)-1 + (COLUMNS($B196:F196)-1)*2)</f>
        <v>0</v>
      </c>
      <c r="G196">
        <f ca="1">OFFSET($AN$4, INT(ROWS($B$63:$B196)/3), MOD(ROWS($B$63:$B196), 3)-1 + (COLUMNS($B196:G196)-1)*2)</f>
        <v>0</v>
      </c>
      <c r="H196">
        <f ca="1">OFFSET($AN$4, INT(ROWS($B$63:$B196)/3), MOD(ROWS($B$63:$B196), 3)-1 + (COLUMNS($B196:H196)-1)*2)</f>
        <v>0</v>
      </c>
      <c r="I196">
        <f ca="1">OFFSET($AN$4, INT(ROWS($B$63:$B196)/3), MOD(ROWS($B$63:$B196), 3)-1 + (COLUMNS($B196:I196)-1)*2)</f>
        <v>0</v>
      </c>
      <c r="K196">
        <f ca="1">OFFSET($BH$4, INT(ROWS($K$63:$K196)/3), MOD(ROWS($K$63:$K196), 3)-1 + (COLUMNS($K196:K196)-1)*2)</f>
        <v>-46.459983333333334</v>
      </c>
      <c r="L196">
        <f ca="1">OFFSET($BH$4, INT(ROWS($K$63:$K196)/3), MOD(ROWS($K$63:$K196), 3)-1 + (COLUMNS($K196:L196)-1)*2)</f>
        <v>167.84396666666666</v>
      </c>
      <c r="M196">
        <f ca="1">OFFSET($BH$4, INT(ROWS($K$63:$K196)/3), MOD(ROWS($K$63:$K196), 3)-1 + (COLUMNS($K196:M196)-1)*2)</f>
        <v>0</v>
      </c>
      <c r="N196">
        <f ca="1">OFFSET($BH$4, INT(ROWS($K$63:$K196)/3), MOD(ROWS($K$63:$K196), 3)-1 + (COLUMNS($K196:N196)-1)*2)</f>
        <v>0</v>
      </c>
      <c r="O196">
        <f ca="1">OFFSET($BH$4, INT(ROWS($K$63:$K196)/3), MOD(ROWS($K$63:$K196), 3)-1 + (COLUMNS($K196:O196)-1)*2)</f>
        <v>0</v>
      </c>
      <c r="P196">
        <f ca="1">OFFSET($BH$4, INT(ROWS($K$63:$K196)/3), MOD(ROWS($K$63:$K196), 3)-1 + (COLUMNS($K196:P196)-1)*2)</f>
        <v>0</v>
      </c>
      <c r="Q196">
        <f ca="1">OFFSET($BH$4, INT(ROWS($K$63:$K196)/3), MOD(ROWS($K$63:$K196), 3)-1 + (COLUMNS($K196:Q196)-1)*2)</f>
        <v>0</v>
      </c>
      <c r="R196">
        <f ca="1">OFFSET($BH$4, INT(ROWS($K$63:$K196)/3), MOD(ROWS($K$63:$K196), 3)-1 + (COLUMNS($K196:R196)-1)*2)</f>
        <v>0</v>
      </c>
    </row>
    <row r="197" spans="1:18" hidden="1"/>
    <row r="198" spans="1:18" hidden="1">
      <c r="A198" s="22" t="str">
        <f ca="1">OFFSET($AA$4,INT(ROWS($B$63:$B198)/3),1-COLUMNS(($A$4:$AA$4)))</f>
        <v>SW Cp</v>
      </c>
      <c r="B198">
        <f ca="1">OFFSET($AN$4, INT(ROWS($B$63:$B198)/3), MOD(ROWS($B$63:$B198), 3)-1 + (COLUMNS($B198:B198)-1)*2)</f>
        <v>-47.280383333333333</v>
      </c>
      <c r="C198">
        <f ca="1">OFFSET($AN$4, INT(ROWS($B$63:$B198)/3), MOD(ROWS($B$63:$B198), 3)-1 + (COLUMNS($B198:C198)-1)*2)</f>
        <v>167.45946666666666</v>
      </c>
      <c r="D198">
        <f ca="1">OFFSET($AN$4, INT(ROWS($B$63:$B198)/3), MOD(ROWS($B$63:$B198), 3)-1 + (COLUMNS($B198:D198)-1)*2)</f>
        <v>0</v>
      </c>
      <c r="E198">
        <f ca="1">OFFSET($AN$4, INT(ROWS($B$63:$B198)/3), MOD(ROWS($B$63:$B198), 3)-1 + (COLUMNS($B198:E198)-1)*2)</f>
        <v>0</v>
      </c>
      <c r="F198">
        <f ca="1">OFFSET($AN$4, INT(ROWS($B$63:$B198)/3), MOD(ROWS($B$63:$B198), 3)-1 + (COLUMNS($B198:F198)-1)*2)</f>
        <v>0</v>
      </c>
      <c r="G198">
        <f ca="1">OFFSET($AN$4, INT(ROWS($B$63:$B198)/3), MOD(ROWS($B$63:$B198), 3)-1 + (COLUMNS($B198:G198)-1)*2)</f>
        <v>0</v>
      </c>
      <c r="H198">
        <f ca="1">OFFSET($AN$4, INT(ROWS($B$63:$B198)/3), MOD(ROWS($B$63:$B198), 3)-1 + (COLUMNS($B198:H198)-1)*2)</f>
        <v>0</v>
      </c>
      <c r="I198">
        <f ca="1">OFFSET($AN$4, INT(ROWS($B$63:$B198)/3), MOD(ROWS($B$63:$B198), 3)-1 + (COLUMNS($B198:I198)-1)*2)</f>
        <v>0</v>
      </c>
      <c r="K198">
        <f ca="1">OFFSET($BH$4, INT(ROWS($K$63:$K198)/3), MOD(ROWS($K$63:$K198), 3)-1 + (COLUMNS($K198:K198)-1)*2)</f>
        <v>-47.280383333333333</v>
      </c>
      <c r="L198">
        <f ca="1">OFFSET($BH$4, INT(ROWS($K$63:$K198)/3), MOD(ROWS($K$63:$K198), 3)-1 + (COLUMNS($K198:L198)-1)*2)</f>
        <v>167.45946666666666</v>
      </c>
      <c r="M198">
        <f ca="1">OFFSET($BH$4, INT(ROWS($K$63:$K198)/3), MOD(ROWS($K$63:$K198), 3)-1 + (COLUMNS($K198:M198)-1)*2)</f>
        <v>0</v>
      </c>
      <c r="N198">
        <f ca="1">OFFSET($BH$4, INT(ROWS($K$63:$K198)/3), MOD(ROWS($K$63:$K198), 3)-1 + (COLUMNS($K198:N198)-1)*2)</f>
        <v>0</v>
      </c>
      <c r="O198">
        <f ca="1">OFFSET($BH$4, INT(ROWS($K$63:$K198)/3), MOD(ROWS($K$63:$K198), 3)-1 + (COLUMNS($K198:O198)-1)*2)</f>
        <v>0</v>
      </c>
      <c r="P198">
        <f ca="1">OFFSET($BH$4, INT(ROWS($K$63:$K198)/3), MOD(ROWS($K$63:$K198), 3)-1 + (COLUMNS($K198:P198)-1)*2)</f>
        <v>0</v>
      </c>
      <c r="Q198">
        <f ca="1">OFFSET($BH$4, INT(ROWS($K$63:$K198)/3), MOD(ROWS($K$63:$K198), 3)-1 + (COLUMNS($K198:Q198)-1)*2)</f>
        <v>0</v>
      </c>
      <c r="R198">
        <f ca="1">OFFSET($BH$4, INT(ROWS($K$63:$K198)/3), MOD(ROWS($K$63:$K198), 3)-1 + (COLUMNS($K198:R198)-1)*2)</f>
        <v>0</v>
      </c>
    </row>
    <row r="199" spans="1:18" hidden="1">
      <c r="B199">
        <f ca="1">OFFSET($AN$4, INT(ROWS($B$63:$B199)/3), MOD(ROWS($B$63:$B199), 3)-1 + (COLUMNS($B199:B199)-1)*2)</f>
        <v>-47.280383333333333</v>
      </c>
      <c r="C199">
        <f ca="1">OFFSET($AN$4, INT(ROWS($B$63:$B199)/3), MOD(ROWS($B$63:$B199), 3)-1 + (COLUMNS($B199:C199)-1)*2)</f>
        <v>167.45946666666666</v>
      </c>
      <c r="D199">
        <f ca="1">OFFSET($AN$4, INT(ROWS($B$63:$B199)/3), MOD(ROWS($B$63:$B199), 3)-1 + (COLUMNS($B199:D199)-1)*2)</f>
        <v>0</v>
      </c>
      <c r="E199">
        <f ca="1">OFFSET($AN$4, INT(ROWS($B$63:$B199)/3), MOD(ROWS($B$63:$B199), 3)-1 + (COLUMNS($B199:E199)-1)*2)</f>
        <v>0</v>
      </c>
      <c r="F199">
        <f ca="1">OFFSET($AN$4, INT(ROWS($B$63:$B199)/3), MOD(ROWS($B$63:$B199), 3)-1 + (COLUMNS($B199:F199)-1)*2)</f>
        <v>0</v>
      </c>
      <c r="G199">
        <f ca="1">OFFSET($AN$4, INT(ROWS($B$63:$B199)/3), MOD(ROWS($B$63:$B199), 3)-1 + (COLUMNS($B199:G199)-1)*2)</f>
        <v>0</v>
      </c>
      <c r="H199">
        <f ca="1">OFFSET($AN$4, INT(ROWS($B$63:$B199)/3), MOD(ROWS($B$63:$B199), 3)-1 + (COLUMNS($B199:H199)-1)*2)</f>
        <v>0</v>
      </c>
      <c r="I199">
        <f ca="1">OFFSET($AN$4, INT(ROWS($B$63:$B199)/3), MOD(ROWS($B$63:$B199), 3)-1 + (COLUMNS($B199:I199)-1)*2)</f>
        <v>0</v>
      </c>
      <c r="K199">
        <f ca="1">OFFSET($BH$4, INT(ROWS($K$63:$K199)/3), MOD(ROWS($K$63:$K199), 3)-1 + (COLUMNS($K199:K199)-1)*2)</f>
        <v>-47.280383333333333</v>
      </c>
      <c r="L199">
        <f ca="1">OFFSET($BH$4, INT(ROWS($K$63:$K199)/3), MOD(ROWS($K$63:$K199), 3)-1 + (COLUMNS($K199:L199)-1)*2)</f>
        <v>167.45946666666666</v>
      </c>
      <c r="M199">
        <f ca="1">OFFSET($BH$4, INT(ROWS($K$63:$K199)/3), MOD(ROWS($K$63:$K199), 3)-1 + (COLUMNS($K199:M199)-1)*2)</f>
        <v>0</v>
      </c>
      <c r="N199">
        <f ca="1">OFFSET($BH$4, INT(ROWS($K$63:$K199)/3), MOD(ROWS($K$63:$K199), 3)-1 + (COLUMNS($K199:N199)-1)*2)</f>
        <v>0</v>
      </c>
      <c r="O199">
        <f ca="1">OFFSET($BH$4, INT(ROWS($K$63:$K199)/3), MOD(ROWS($K$63:$K199), 3)-1 + (COLUMNS($K199:O199)-1)*2)</f>
        <v>0</v>
      </c>
      <c r="P199">
        <f ca="1">OFFSET($BH$4, INT(ROWS($K$63:$K199)/3), MOD(ROWS($K$63:$K199), 3)-1 + (COLUMNS($K199:P199)-1)*2)</f>
        <v>0</v>
      </c>
      <c r="Q199">
        <f ca="1">OFFSET($BH$4, INT(ROWS($K$63:$K199)/3), MOD(ROWS($K$63:$K199), 3)-1 + (COLUMNS($K199:Q199)-1)*2)</f>
        <v>0</v>
      </c>
      <c r="R199">
        <f ca="1">OFFSET($BH$4, INT(ROWS($K$63:$K199)/3), MOD(ROWS($K$63:$K199), 3)-1 + (COLUMNS($K199:R199)-1)*2)</f>
        <v>0</v>
      </c>
    </row>
    <row r="200" spans="1:18" hidden="1"/>
    <row r="201" spans="1:18">
      <c r="A201" s="1"/>
    </row>
  </sheetData>
  <sheetProtection sheet="1" objects="1" scenarios="1" selectLockedCells="1"/>
  <mergeCells count="48">
    <mergeCell ref="A49:B49"/>
    <mergeCell ref="A50:B50"/>
    <mergeCell ref="A44:B44"/>
    <mergeCell ref="A45:B45"/>
    <mergeCell ref="A46:B46"/>
    <mergeCell ref="A47:B47"/>
    <mergeCell ref="A48:B48"/>
    <mergeCell ref="A39:B39"/>
    <mergeCell ref="A40:B40"/>
    <mergeCell ref="A41:B41"/>
    <mergeCell ref="A42:B42"/>
    <mergeCell ref="A43:B43"/>
    <mergeCell ref="A33:B33"/>
    <mergeCell ref="A35:B35"/>
    <mergeCell ref="A36:B36"/>
    <mergeCell ref="A37:B37"/>
    <mergeCell ref="A38:B38"/>
    <mergeCell ref="A34:B34"/>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3:B3"/>
    <mergeCell ref="A4:B4"/>
    <mergeCell ref="A5:B5"/>
    <mergeCell ref="A6:B6"/>
    <mergeCell ref="A7:B7"/>
  </mergeCells>
  <conditionalFormatting sqref="E58:E60 E4:E50">
    <cfRule type="cellIs" dxfId="1" priority="4" operator="greaterThan">
      <formula>360</formula>
    </cfRule>
  </conditionalFormatting>
  <conditionalFormatting sqref="C59:C60 D58:E60 A4:A60 C4:E50">
    <cfRule type="expression" dxfId="0" priority="6">
      <formula>$AC4</formula>
    </cfRule>
  </conditionalFormatting>
  <dataValidations count="2">
    <dataValidation type="list" errorStyle="warning" allowBlank="1" showInputMessage="1" showErrorMessage="1" errorTitle="NowCasting Stations" error="Enter here the exact name of the NowCasting Station, as appears in the drop-down list." sqref="G3">
      <formula1>NowCastingStations</formula1>
    </dataValidation>
    <dataValidation type="list" allowBlank="1" showInputMessage="1" showErrorMessage="1" sqref="O1">
      <formula1>"None,Short,Full"</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2"/>
  <sheetViews>
    <sheetView topLeftCell="C1" workbookViewId="0">
      <selection activeCell="A18" sqref="A18"/>
    </sheetView>
  </sheetViews>
  <sheetFormatPr baseColWidth="10" defaultColWidth="8.83203125" defaultRowHeight="14" x14ac:dyDescent="0"/>
  <cols>
    <col min="10" max="10" width="25.33203125" bestFit="1" customWidth="1"/>
    <col min="11" max="11" width="3" bestFit="1" customWidth="1"/>
    <col min="12" max="12" width="20.6640625" bestFit="1" customWidth="1"/>
    <col min="13" max="13" width="3" bestFit="1" customWidth="1"/>
    <col min="15" max="15" width="12.5" bestFit="1" customWidth="1"/>
    <col min="16" max="16" width="3" bestFit="1" customWidth="1"/>
    <col min="17" max="17" width="21.6640625" bestFit="1" customWidth="1"/>
    <col min="18" max="18" width="3" bestFit="1" customWidth="1"/>
    <col min="19" max="19" width="15.6640625" bestFit="1" customWidth="1"/>
  </cols>
  <sheetData>
    <row r="1" spans="1:25">
      <c r="A1" s="1" t="s">
        <v>139</v>
      </c>
      <c r="B1" s="1" t="s">
        <v>137</v>
      </c>
      <c r="C1" s="1" t="s">
        <v>138</v>
      </c>
    </row>
    <row r="2" spans="1:25">
      <c r="A2" t="s">
        <v>38</v>
      </c>
      <c r="B2">
        <v>0</v>
      </c>
      <c r="C2">
        <f t="shared" ref="C2:C16" si="0">RADIANS(B2)</f>
        <v>0</v>
      </c>
      <c r="J2" t="s">
        <v>36</v>
      </c>
      <c r="K2">
        <v>22</v>
      </c>
      <c r="L2" t="s">
        <v>456</v>
      </c>
      <c r="M2" t="s">
        <v>464</v>
      </c>
      <c r="O2" t="s">
        <v>443</v>
      </c>
      <c r="P2">
        <v>68</v>
      </c>
      <c r="Q2" t="s">
        <v>399</v>
      </c>
      <c r="R2" t="s">
        <v>38</v>
      </c>
      <c r="S2" t="s">
        <v>391</v>
      </c>
      <c r="U2" s="1" t="s">
        <v>338</v>
      </c>
      <c r="W2" s="1" t="s">
        <v>475</v>
      </c>
      <c r="Y2" s="1" t="s">
        <v>476</v>
      </c>
    </row>
    <row r="3" spans="1:25">
      <c r="A3" t="s">
        <v>41</v>
      </c>
      <c r="B3">
        <v>22.5</v>
      </c>
      <c r="C3">
        <f t="shared" si="0"/>
        <v>0.39269908169872414</v>
      </c>
      <c r="J3" t="s">
        <v>347</v>
      </c>
      <c r="K3">
        <v>21</v>
      </c>
      <c r="L3" t="s">
        <v>360</v>
      </c>
      <c r="O3" t="s">
        <v>388</v>
      </c>
      <c r="P3">
        <v>71</v>
      </c>
      <c r="Q3" t="s">
        <v>424</v>
      </c>
      <c r="R3" t="s">
        <v>38</v>
      </c>
      <c r="S3" t="s">
        <v>407</v>
      </c>
      <c r="U3" t="s">
        <v>469</v>
      </c>
      <c r="W3" t="s">
        <v>101</v>
      </c>
      <c r="Y3" t="s">
        <v>479</v>
      </c>
    </row>
    <row r="4" spans="1:25">
      <c r="A4" t="s">
        <v>50</v>
      </c>
      <c r="B4">
        <v>45</v>
      </c>
      <c r="C4">
        <f t="shared" si="0"/>
        <v>0.78539816339744828</v>
      </c>
      <c r="J4" t="s">
        <v>342</v>
      </c>
      <c r="K4">
        <v>22</v>
      </c>
      <c r="L4" t="s">
        <v>361</v>
      </c>
      <c r="O4" t="s">
        <v>365</v>
      </c>
      <c r="P4">
        <v>67</v>
      </c>
      <c r="Q4" t="s">
        <v>398</v>
      </c>
      <c r="R4" t="s">
        <v>38</v>
      </c>
      <c r="S4" t="s">
        <v>390</v>
      </c>
      <c r="U4" t="s">
        <v>161</v>
      </c>
      <c r="W4" t="s">
        <v>470</v>
      </c>
      <c r="Y4" t="s">
        <v>345</v>
      </c>
    </row>
    <row r="5" spans="1:25">
      <c r="A5" t="s">
        <v>51</v>
      </c>
      <c r="B5">
        <v>67.5</v>
      </c>
      <c r="C5">
        <f t="shared" si="0"/>
        <v>1.1780972450961724</v>
      </c>
      <c r="J5" t="s">
        <v>345</v>
      </c>
      <c r="K5">
        <v>23</v>
      </c>
      <c r="L5" t="s">
        <v>359</v>
      </c>
      <c r="O5" t="s">
        <v>161</v>
      </c>
      <c r="P5">
        <v>71</v>
      </c>
      <c r="Q5" t="s">
        <v>397</v>
      </c>
      <c r="R5" t="s">
        <v>38</v>
      </c>
      <c r="S5" t="s">
        <v>393</v>
      </c>
      <c r="U5" t="s">
        <v>340</v>
      </c>
      <c r="W5" t="s">
        <v>472</v>
      </c>
      <c r="Y5" t="s">
        <v>477</v>
      </c>
    </row>
    <row r="6" spans="1:25">
      <c r="A6" t="s">
        <v>52</v>
      </c>
      <c r="B6">
        <v>90</v>
      </c>
      <c r="C6">
        <f t="shared" si="0"/>
        <v>1.5707963267948966</v>
      </c>
      <c r="J6" t="s">
        <v>4</v>
      </c>
      <c r="K6">
        <v>22</v>
      </c>
      <c r="L6" t="s">
        <v>164</v>
      </c>
      <c r="O6" t="s">
        <v>444</v>
      </c>
      <c r="P6">
        <v>25</v>
      </c>
      <c r="Q6" t="s">
        <v>425</v>
      </c>
      <c r="R6" t="s">
        <v>38</v>
      </c>
      <c r="S6" t="s">
        <v>415</v>
      </c>
      <c r="U6" t="s">
        <v>455</v>
      </c>
      <c r="W6" t="s">
        <v>473</v>
      </c>
      <c r="Y6" t="s">
        <v>10</v>
      </c>
    </row>
    <row r="7" spans="1:25">
      <c r="A7" t="s">
        <v>43</v>
      </c>
      <c r="B7">
        <v>112.5</v>
      </c>
      <c r="C7">
        <f t="shared" si="0"/>
        <v>1.9634954084936207</v>
      </c>
      <c r="J7" t="s">
        <v>344</v>
      </c>
      <c r="K7">
        <v>20</v>
      </c>
      <c r="L7" t="s">
        <v>354</v>
      </c>
      <c r="O7" t="s">
        <v>12</v>
      </c>
      <c r="P7">
        <v>68</v>
      </c>
      <c r="Q7" t="s">
        <v>426</v>
      </c>
      <c r="R7" t="s">
        <v>38</v>
      </c>
      <c r="S7" t="s">
        <v>410</v>
      </c>
      <c r="U7" t="s">
        <v>468</v>
      </c>
      <c r="W7" t="s">
        <v>474</v>
      </c>
      <c r="Y7" t="s">
        <v>12</v>
      </c>
    </row>
    <row r="8" spans="1:25">
      <c r="A8" t="s">
        <v>29</v>
      </c>
      <c r="B8">
        <v>135</v>
      </c>
      <c r="C8">
        <f t="shared" si="0"/>
        <v>2.3561944901923448</v>
      </c>
      <c r="J8" t="s">
        <v>101</v>
      </c>
      <c r="K8">
        <v>21</v>
      </c>
      <c r="L8" t="s">
        <v>355</v>
      </c>
      <c r="O8" t="s">
        <v>366</v>
      </c>
      <c r="P8">
        <v>71</v>
      </c>
      <c r="Q8" t="s">
        <v>448</v>
      </c>
      <c r="R8" t="s">
        <v>38</v>
      </c>
      <c r="S8" t="s">
        <v>412</v>
      </c>
      <c r="W8" t="s">
        <v>471</v>
      </c>
      <c r="Y8" t="s">
        <v>478</v>
      </c>
    </row>
    <row r="9" spans="1:25">
      <c r="A9" t="s">
        <v>53</v>
      </c>
      <c r="B9">
        <v>157.5</v>
      </c>
      <c r="C9">
        <f t="shared" si="0"/>
        <v>2.748893571891069</v>
      </c>
      <c r="J9" t="s">
        <v>343</v>
      </c>
      <c r="K9">
        <v>20</v>
      </c>
      <c r="L9" t="s">
        <v>356</v>
      </c>
      <c r="O9" t="s">
        <v>367</v>
      </c>
      <c r="P9">
        <v>67</v>
      </c>
      <c r="Q9" t="s">
        <v>427</v>
      </c>
      <c r="R9" t="s">
        <v>38</v>
      </c>
      <c r="S9" t="s">
        <v>406</v>
      </c>
      <c r="W9" t="s">
        <v>451</v>
      </c>
      <c r="Y9" t="s">
        <v>26</v>
      </c>
    </row>
    <row r="10" spans="1:25">
      <c r="A10" t="s">
        <v>35</v>
      </c>
      <c r="B10">
        <v>180</v>
      </c>
      <c r="C10">
        <f t="shared" si="0"/>
        <v>3.1415926535897931</v>
      </c>
      <c r="J10" t="s">
        <v>341</v>
      </c>
      <c r="K10">
        <v>21</v>
      </c>
      <c r="L10" t="s">
        <v>357</v>
      </c>
      <c r="O10" t="s">
        <v>368</v>
      </c>
      <c r="P10">
        <v>68</v>
      </c>
      <c r="Q10" t="s">
        <v>428</v>
      </c>
      <c r="R10" t="s">
        <v>38</v>
      </c>
      <c r="S10" t="s">
        <v>408</v>
      </c>
      <c r="W10" t="s">
        <v>349</v>
      </c>
      <c r="Y10" t="s">
        <v>480</v>
      </c>
    </row>
    <row r="11" spans="1:25">
      <c r="A11" t="s">
        <v>54</v>
      </c>
      <c r="B11">
        <v>202.5</v>
      </c>
      <c r="C11">
        <f t="shared" si="0"/>
        <v>3.5342917352885173</v>
      </c>
      <c r="J11" t="s">
        <v>346</v>
      </c>
      <c r="K11">
        <v>22</v>
      </c>
      <c r="L11" t="s">
        <v>358</v>
      </c>
      <c r="O11" t="s">
        <v>369</v>
      </c>
      <c r="P11">
        <v>67</v>
      </c>
      <c r="Q11" t="s">
        <v>429</v>
      </c>
      <c r="R11" t="s">
        <v>38</v>
      </c>
      <c r="S11" t="s">
        <v>421</v>
      </c>
      <c r="W11" t="s">
        <v>488</v>
      </c>
      <c r="Y11" t="s">
        <v>481</v>
      </c>
    </row>
    <row r="12" spans="1:25">
      <c r="A12" t="s">
        <v>33</v>
      </c>
      <c r="B12">
        <v>225</v>
      </c>
      <c r="C12">
        <f t="shared" si="0"/>
        <v>3.9269908169872414</v>
      </c>
      <c r="J12" t="s">
        <v>340</v>
      </c>
      <c r="K12">
        <v>23</v>
      </c>
      <c r="L12" t="s">
        <v>363</v>
      </c>
      <c r="O12" t="s">
        <v>370</v>
      </c>
      <c r="P12">
        <v>71</v>
      </c>
      <c r="Q12" t="s">
        <v>450</v>
      </c>
      <c r="R12" t="s">
        <v>38</v>
      </c>
      <c r="S12" t="s">
        <v>419</v>
      </c>
      <c r="W12" t="s">
        <v>370</v>
      </c>
      <c r="Y12" t="s">
        <v>378</v>
      </c>
    </row>
    <row r="13" spans="1:25">
      <c r="A13" t="s">
        <v>55</v>
      </c>
      <c r="B13">
        <v>247.5</v>
      </c>
      <c r="C13">
        <f t="shared" si="0"/>
        <v>4.319689898685966</v>
      </c>
      <c r="J13" t="s">
        <v>348</v>
      </c>
      <c r="K13">
        <v>21</v>
      </c>
      <c r="L13" t="s">
        <v>362</v>
      </c>
      <c r="O13" t="s">
        <v>371</v>
      </c>
      <c r="P13">
        <v>69</v>
      </c>
      <c r="Q13" t="s">
        <v>430</v>
      </c>
      <c r="R13" t="s">
        <v>38</v>
      </c>
      <c r="S13" t="s">
        <v>418</v>
      </c>
      <c r="W13" t="s">
        <v>489</v>
      </c>
      <c r="Y13" t="s">
        <v>482</v>
      </c>
    </row>
    <row r="14" spans="1:25">
      <c r="A14" t="s">
        <v>27</v>
      </c>
      <c r="B14">
        <v>270</v>
      </c>
      <c r="C14">
        <f t="shared" si="0"/>
        <v>4.7123889803846897</v>
      </c>
      <c r="J14" t="s">
        <v>349</v>
      </c>
      <c r="K14">
        <v>22</v>
      </c>
      <c r="L14" t="s">
        <v>457</v>
      </c>
      <c r="M14" t="s">
        <v>464</v>
      </c>
      <c r="O14" t="s">
        <v>442</v>
      </c>
      <c r="P14">
        <v>71</v>
      </c>
      <c r="Q14" t="s">
        <v>431</v>
      </c>
      <c r="R14" t="s">
        <v>38</v>
      </c>
      <c r="S14" t="s">
        <v>414</v>
      </c>
      <c r="W14" t="s">
        <v>490</v>
      </c>
      <c r="Y14" t="s">
        <v>381</v>
      </c>
    </row>
    <row r="15" spans="1:25">
      <c r="A15" t="s">
        <v>56</v>
      </c>
      <c r="B15">
        <v>292.5</v>
      </c>
      <c r="C15">
        <f t="shared" si="0"/>
        <v>5.1050880620834143</v>
      </c>
      <c r="J15" t="s">
        <v>458</v>
      </c>
      <c r="K15">
        <v>21</v>
      </c>
      <c r="L15" t="s">
        <v>428</v>
      </c>
      <c r="M15" t="s">
        <v>464</v>
      </c>
      <c r="O15" t="s">
        <v>372</v>
      </c>
      <c r="P15">
        <v>67</v>
      </c>
      <c r="Q15" t="s">
        <v>432</v>
      </c>
      <c r="R15" t="s">
        <v>38</v>
      </c>
      <c r="S15" t="s">
        <v>405</v>
      </c>
      <c r="W15" t="s">
        <v>128</v>
      </c>
      <c r="Y15" t="s">
        <v>483</v>
      </c>
    </row>
    <row r="16" spans="1:25">
      <c r="A16" t="s">
        <v>31</v>
      </c>
      <c r="B16">
        <v>315</v>
      </c>
      <c r="C16">
        <f t="shared" si="0"/>
        <v>5.497787143782138</v>
      </c>
      <c r="J16" t="s">
        <v>459</v>
      </c>
      <c r="K16">
        <v>23</v>
      </c>
      <c r="L16" t="s">
        <v>450</v>
      </c>
      <c r="M16" t="s">
        <v>464</v>
      </c>
      <c r="O16" t="s">
        <v>373</v>
      </c>
      <c r="P16">
        <v>68</v>
      </c>
      <c r="Q16" t="s">
        <v>433</v>
      </c>
      <c r="R16" t="s">
        <v>35</v>
      </c>
      <c r="S16" t="s">
        <v>403</v>
      </c>
      <c r="Y16" t="s">
        <v>484</v>
      </c>
    </row>
    <row r="17" spans="1:25">
      <c r="A17" t="s">
        <v>57</v>
      </c>
      <c r="B17">
        <v>337.5</v>
      </c>
      <c r="C17">
        <f t="shared" ref="C17" si="1">RADIANS(B17)</f>
        <v>5.8904862254808625</v>
      </c>
      <c r="J17" t="s">
        <v>371</v>
      </c>
      <c r="K17">
        <v>21</v>
      </c>
      <c r="L17" t="s">
        <v>430</v>
      </c>
      <c r="M17" t="s">
        <v>464</v>
      </c>
      <c r="O17" t="s">
        <v>374</v>
      </c>
      <c r="P17">
        <v>67</v>
      </c>
      <c r="Q17" t="s">
        <v>447</v>
      </c>
      <c r="R17" t="s">
        <v>35</v>
      </c>
      <c r="S17" t="s">
        <v>402</v>
      </c>
      <c r="Y17" t="s">
        <v>485</v>
      </c>
    </row>
    <row r="18" spans="1:25">
      <c r="A18" t="s">
        <v>576</v>
      </c>
      <c r="J18" t="s">
        <v>460</v>
      </c>
      <c r="K18">
        <v>22</v>
      </c>
      <c r="L18" t="s">
        <v>465</v>
      </c>
      <c r="M18" t="s">
        <v>464</v>
      </c>
      <c r="O18" t="s">
        <v>375</v>
      </c>
      <c r="P18">
        <v>68</v>
      </c>
      <c r="Q18" t="s">
        <v>434</v>
      </c>
      <c r="R18" t="s">
        <v>35</v>
      </c>
      <c r="S18" t="s">
        <v>409</v>
      </c>
      <c r="Y18" t="s">
        <v>486</v>
      </c>
    </row>
    <row r="19" spans="1:25">
      <c r="J19" t="s">
        <v>461</v>
      </c>
      <c r="K19">
        <v>21</v>
      </c>
      <c r="L19" t="s">
        <v>549</v>
      </c>
      <c r="M19" t="s">
        <v>464</v>
      </c>
      <c r="O19" t="s">
        <v>129</v>
      </c>
      <c r="P19">
        <v>67</v>
      </c>
      <c r="Q19" t="s">
        <v>395</v>
      </c>
      <c r="R19" t="s">
        <v>35</v>
      </c>
      <c r="S19" t="s">
        <v>389</v>
      </c>
      <c r="Y19" t="s">
        <v>487</v>
      </c>
    </row>
    <row r="20" spans="1:25">
      <c r="A20" s="1" t="s">
        <v>134</v>
      </c>
      <c r="J20" t="s">
        <v>462</v>
      </c>
      <c r="K20">
        <v>22</v>
      </c>
      <c r="L20" t="s">
        <v>466</v>
      </c>
      <c r="M20" t="s">
        <v>464</v>
      </c>
      <c r="O20" t="s">
        <v>376</v>
      </c>
      <c r="P20">
        <v>68</v>
      </c>
      <c r="Q20" t="s">
        <v>396</v>
      </c>
      <c r="R20" t="s">
        <v>35</v>
      </c>
      <c r="S20" t="s">
        <v>394</v>
      </c>
    </row>
    <row r="21" spans="1:25">
      <c r="A21" t="s">
        <v>172</v>
      </c>
      <c r="B21" t="str">
        <f>SUBSTITUTE(SUBSTITUTE(TRIM(A21), "S", ""), "E", "")</f>
        <v>34 26.463 172 39.649</v>
      </c>
      <c r="C21">
        <f>FIND(" ", $B21)</f>
        <v>3</v>
      </c>
      <c r="D21">
        <f>FIND(" ", $B21, C21+1)</f>
        <v>10</v>
      </c>
      <c r="E21">
        <f>FIND(" ", $B21, D21+1)</f>
        <v>14</v>
      </c>
      <c r="F21">
        <f>-VALUE(MID($B21, 1, C21-1)) - VALUE(MID($B21, C21, D21-C21))/60</f>
        <v>-34.441049999999997</v>
      </c>
      <c r="G21">
        <f>VALUE(MID($B21, D21, E21-D21))+VALUE(MID($B21, E21,10))/60</f>
        <v>172.66081666666668</v>
      </c>
      <c r="J21" t="s">
        <v>463</v>
      </c>
      <c r="K21">
        <v>23</v>
      </c>
      <c r="L21" t="s">
        <v>467</v>
      </c>
      <c r="M21" t="s">
        <v>464</v>
      </c>
      <c r="O21" t="s">
        <v>377</v>
      </c>
      <c r="P21">
        <v>67</v>
      </c>
      <c r="Q21" t="s">
        <v>435</v>
      </c>
      <c r="R21" t="s">
        <v>35</v>
      </c>
      <c r="S21" t="s">
        <v>400</v>
      </c>
    </row>
    <row r="22" spans="1:25">
      <c r="A22" t="s">
        <v>173</v>
      </c>
      <c r="B22" t="str">
        <f t="shared" ref="B22:B74" si="2">SUBSTITUTE(SUBSTITUTE(TRIM(A22), "S", ""), "E", "")</f>
        <v>34 24.067 173 02.382</v>
      </c>
      <c r="C22">
        <f t="shared" ref="C22:C74" si="3">FIND(" ", $B22)</f>
        <v>3</v>
      </c>
      <c r="D22">
        <f t="shared" ref="D22:E22" si="4">FIND(" ", $B22, C22+1)</f>
        <v>10</v>
      </c>
      <c r="E22">
        <f t="shared" si="4"/>
        <v>14</v>
      </c>
      <c r="F22">
        <f t="shared" ref="F22:F85" si="5">-VALUE(MID($B22, 1, C22-1)) - VALUE(MID($B22, C22, D22-C22))/60</f>
        <v>-34.401116666666667</v>
      </c>
      <c r="G22">
        <f t="shared" ref="G22:G85" si="6">VALUE(MID($B22, D22, E22-D22))+VALUE(MID($B22, E22,10))/60</f>
        <v>173.03970000000001</v>
      </c>
      <c r="O22" t="s">
        <v>378</v>
      </c>
      <c r="P22">
        <v>71</v>
      </c>
      <c r="Q22" t="s">
        <v>446</v>
      </c>
      <c r="R22" t="s">
        <v>35</v>
      </c>
      <c r="S22" t="s">
        <v>417</v>
      </c>
    </row>
    <row r="23" spans="1:25">
      <c r="A23" t="s">
        <v>174</v>
      </c>
      <c r="B23" t="str">
        <f t="shared" si="2"/>
        <v>34 51.917 173 11.915</v>
      </c>
      <c r="C23">
        <f t="shared" si="3"/>
        <v>3</v>
      </c>
      <c r="D23">
        <f t="shared" ref="D23:E23" si="7">FIND(" ", $B23, C23+1)</f>
        <v>10</v>
      </c>
      <c r="E23">
        <f t="shared" si="7"/>
        <v>14</v>
      </c>
      <c r="F23">
        <f t="shared" si="5"/>
        <v>-34.865283333333331</v>
      </c>
      <c r="G23">
        <f t="shared" si="6"/>
        <v>173.19858333333335</v>
      </c>
      <c r="O23" t="s">
        <v>379</v>
      </c>
      <c r="P23">
        <v>68</v>
      </c>
      <c r="Q23" t="s">
        <v>467</v>
      </c>
      <c r="R23" t="s">
        <v>35</v>
      </c>
      <c r="S23" t="s">
        <v>401</v>
      </c>
    </row>
    <row r="24" spans="1:25">
      <c r="A24" t="s">
        <v>175</v>
      </c>
      <c r="B24" t="str">
        <f t="shared" si="2"/>
        <v>34 49.821 173 26.948</v>
      </c>
      <c r="C24">
        <f t="shared" si="3"/>
        <v>3</v>
      </c>
      <c r="D24">
        <f t="shared" ref="D24:E24" si="8">FIND(" ", $B24, C24+1)</f>
        <v>10</v>
      </c>
      <c r="E24">
        <f t="shared" si="8"/>
        <v>14</v>
      </c>
      <c r="F24">
        <f t="shared" si="5"/>
        <v>-34.830350000000003</v>
      </c>
      <c r="G24">
        <f t="shared" si="6"/>
        <v>173.44913333333332</v>
      </c>
      <c r="O24" t="s">
        <v>380</v>
      </c>
      <c r="P24">
        <v>71</v>
      </c>
      <c r="Q24" t="s">
        <v>436</v>
      </c>
      <c r="R24" t="s">
        <v>35</v>
      </c>
      <c r="S24" t="s">
        <v>413</v>
      </c>
    </row>
    <row r="25" spans="1:25">
      <c r="A25" t="s">
        <v>176</v>
      </c>
      <c r="B25" t="str">
        <f t="shared" si="2"/>
        <v>35 11.382 174 18.648</v>
      </c>
      <c r="C25">
        <f t="shared" si="3"/>
        <v>3</v>
      </c>
      <c r="D25">
        <f t="shared" ref="D25:E25" si="9">FIND(" ", $B25, C25+1)</f>
        <v>10</v>
      </c>
      <c r="E25">
        <f t="shared" si="9"/>
        <v>14</v>
      </c>
      <c r="F25">
        <f t="shared" si="5"/>
        <v>-35.189700000000002</v>
      </c>
      <c r="G25">
        <f t="shared" si="6"/>
        <v>174.3108</v>
      </c>
      <c r="O25" t="s">
        <v>381</v>
      </c>
      <c r="P25">
        <v>67</v>
      </c>
      <c r="Q25" t="s">
        <v>437</v>
      </c>
      <c r="R25" t="s">
        <v>35</v>
      </c>
      <c r="S25" t="s">
        <v>411</v>
      </c>
    </row>
    <row r="26" spans="1:25">
      <c r="A26" t="s">
        <v>177</v>
      </c>
      <c r="B26" t="str">
        <f t="shared" si="2"/>
        <v>35 51.510 174 35.515</v>
      </c>
      <c r="C26">
        <f t="shared" si="3"/>
        <v>3</v>
      </c>
      <c r="D26">
        <f t="shared" ref="D26:E26" si="10">FIND(" ", $B26, C26+1)</f>
        <v>10</v>
      </c>
      <c r="E26">
        <f t="shared" si="10"/>
        <v>14</v>
      </c>
      <c r="F26">
        <f t="shared" si="5"/>
        <v>-35.858499999999999</v>
      </c>
      <c r="G26">
        <f t="shared" si="6"/>
        <v>174.59191666666666</v>
      </c>
      <c r="O26" t="s">
        <v>382</v>
      </c>
      <c r="P26">
        <v>71</v>
      </c>
      <c r="Q26" t="s">
        <v>438</v>
      </c>
      <c r="R26" t="s">
        <v>35</v>
      </c>
      <c r="S26" t="s">
        <v>404</v>
      </c>
    </row>
    <row r="27" spans="1:25">
      <c r="A27" t="s">
        <v>178</v>
      </c>
      <c r="B27" t="str">
        <f t="shared" si="2"/>
        <v>35 52.109 174 28.153</v>
      </c>
      <c r="C27">
        <f t="shared" si="3"/>
        <v>3</v>
      </c>
      <c r="D27">
        <f t="shared" ref="D27:E27" si="11">FIND(" ", $B27, C27+1)</f>
        <v>10</v>
      </c>
      <c r="E27">
        <f t="shared" si="11"/>
        <v>14</v>
      </c>
      <c r="F27">
        <f t="shared" si="5"/>
        <v>-35.86848333333333</v>
      </c>
      <c r="G27">
        <f t="shared" si="6"/>
        <v>174.46921666666665</v>
      </c>
      <c r="O27" t="s">
        <v>383</v>
      </c>
      <c r="P27">
        <v>67</v>
      </c>
      <c r="Q27" t="s">
        <v>439</v>
      </c>
      <c r="R27" t="s">
        <v>35</v>
      </c>
      <c r="S27" t="s">
        <v>392</v>
      </c>
    </row>
    <row r="28" spans="1:25">
      <c r="A28" t="s">
        <v>179</v>
      </c>
      <c r="B28" t="str">
        <f t="shared" si="2"/>
        <v>36 18.761 174 49.364</v>
      </c>
      <c r="C28">
        <f t="shared" si="3"/>
        <v>3</v>
      </c>
      <c r="D28">
        <f t="shared" ref="D28:E28" si="12">FIND(" ", $B28, C28+1)</f>
        <v>10</v>
      </c>
      <c r="E28">
        <f t="shared" si="12"/>
        <v>14</v>
      </c>
      <c r="F28">
        <f t="shared" si="5"/>
        <v>-36.312683333333332</v>
      </c>
      <c r="G28">
        <f t="shared" si="6"/>
        <v>174.82273333333333</v>
      </c>
      <c r="O28" t="s">
        <v>384</v>
      </c>
      <c r="P28">
        <v>68</v>
      </c>
      <c r="Q28" t="s">
        <v>445</v>
      </c>
      <c r="R28" t="s">
        <v>35</v>
      </c>
      <c r="S28" t="s">
        <v>416</v>
      </c>
    </row>
    <row r="29" spans="1:25">
      <c r="A29" t="s">
        <v>180</v>
      </c>
      <c r="B29" t="str">
        <f t="shared" si="2"/>
        <v>36 43.616 174 45.642</v>
      </c>
      <c r="C29">
        <f t="shared" si="3"/>
        <v>3</v>
      </c>
      <c r="D29">
        <f t="shared" ref="D29:E29" si="13">FIND(" ", $B29, C29+1)</f>
        <v>10</v>
      </c>
      <c r="E29">
        <f t="shared" si="13"/>
        <v>14</v>
      </c>
      <c r="F29">
        <f t="shared" si="5"/>
        <v>-36.726933333333335</v>
      </c>
      <c r="G29">
        <f t="shared" si="6"/>
        <v>174.76070000000001</v>
      </c>
      <c r="O29" t="s">
        <v>385</v>
      </c>
      <c r="P29">
        <v>71</v>
      </c>
      <c r="Q29" t="s">
        <v>449</v>
      </c>
      <c r="R29" t="s">
        <v>35</v>
      </c>
      <c r="S29" t="s">
        <v>420</v>
      </c>
    </row>
    <row r="30" spans="1:25">
      <c r="A30" t="s">
        <v>181</v>
      </c>
      <c r="B30" t="str">
        <f t="shared" si="2"/>
        <v>36 59.787 175 17.645</v>
      </c>
      <c r="C30">
        <f t="shared" si="3"/>
        <v>3</v>
      </c>
      <c r="D30">
        <f t="shared" ref="D30:E30" si="14">FIND(" ", $B30, C30+1)</f>
        <v>10</v>
      </c>
      <c r="E30">
        <f t="shared" si="14"/>
        <v>14</v>
      </c>
      <c r="F30">
        <f t="shared" si="5"/>
        <v>-36.996450000000003</v>
      </c>
      <c r="G30">
        <f t="shared" si="6"/>
        <v>175.29408333333333</v>
      </c>
      <c r="O30" t="s">
        <v>386</v>
      </c>
      <c r="P30">
        <v>60</v>
      </c>
      <c r="Q30" t="s">
        <v>440</v>
      </c>
      <c r="R30" t="s">
        <v>558</v>
      </c>
      <c r="S30" t="s">
        <v>422</v>
      </c>
    </row>
    <row r="31" spans="1:25">
      <c r="A31" t="s">
        <v>236</v>
      </c>
      <c r="B31" t="str">
        <f t="shared" si="2"/>
        <v>37 12.937 175 20.642</v>
      </c>
      <c r="C31">
        <f t="shared" si="3"/>
        <v>3</v>
      </c>
      <c r="D31">
        <f t="shared" ref="D31:E31" si="15">FIND(" ", $B31, C31+1)</f>
        <v>10</v>
      </c>
      <c r="E31">
        <f t="shared" si="15"/>
        <v>14</v>
      </c>
      <c r="F31">
        <f t="shared" si="5"/>
        <v>-37.215616666666669</v>
      </c>
      <c r="G31">
        <f t="shared" si="6"/>
        <v>175.34403333333333</v>
      </c>
      <c r="O31" t="s">
        <v>387</v>
      </c>
      <c r="P31">
        <v>62</v>
      </c>
      <c r="Q31" t="s">
        <v>441</v>
      </c>
      <c r="R31" t="s">
        <v>558</v>
      </c>
      <c r="S31" t="s">
        <v>423</v>
      </c>
    </row>
    <row r="32" spans="1:25">
      <c r="A32" t="s">
        <v>183</v>
      </c>
      <c r="B32" t="str">
        <f t="shared" si="2"/>
        <v>37 11.167 175 32.902</v>
      </c>
      <c r="C32">
        <f t="shared" si="3"/>
        <v>3</v>
      </c>
      <c r="D32">
        <f t="shared" ref="D32:E32" si="16">FIND(" ", $B32, C32+1)</f>
        <v>10</v>
      </c>
      <c r="E32">
        <f t="shared" si="16"/>
        <v>14</v>
      </c>
      <c r="F32">
        <f t="shared" si="5"/>
        <v>-37.186116666666663</v>
      </c>
      <c r="G32">
        <f t="shared" si="6"/>
        <v>175.54836666666668</v>
      </c>
    </row>
    <row r="33" spans="1:7">
      <c r="A33" t="s">
        <v>182</v>
      </c>
      <c r="B33" t="str">
        <f t="shared" si="2"/>
        <v>36 28.943 175 20.250</v>
      </c>
      <c r="C33">
        <f t="shared" si="3"/>
        <v>3</v>
      </c>
      <c r="D33">
        <f t="shared" ref="D33:E33" si="17">FIND(" ", $B33, C33+1)</f>
        <v>10</v>
      </c>
      <c r="E33">
        <f t="shared" si="17"/>
        <v>14</v>
      </c>
      <c r="F33">
        <f t="shared" si="5"/>
        <v>-36.482383333333331</v>
      </c>
      <c r="G33">
        <f t="shared" si="6"/>
        <v>175.33750000000001</v>
      </c>
    </row>
    <row r="34" spans="1:7">
      <c r="A34" t="s">
        <v>184</v>
      </c>
      <c r="B34" t="str">
        <f t="shared" si="2"/>
        <v>36 32.836 175 33.274</v>
      </c>
      <c r="C34">
        <f t="shared" si="3"/>
        <v>3</v>
      </c>
      <c r="D34">
        <f t="shared" ref="D34:E34" si="18">FIND(" ", $B34, C34+1)</f>
        <v>10</v>
      </c>
      <c r="E34">
        <f t="shared" si="18"/>
        <v>14</v>
      </c>
      <c r="F34">
        <f t="shared" si="5"/>
        <v>-36.547266666666665</v>
      </c>
      <c r="G34">
        <f t="shared" si="6"/>
        <v>175.55456666666666</v>
      </c>
    </row>
    <row r="35" spans="1:7">
      <c r="A35" t="s">
        <v>185</v>
      </c>
      <c r="B35" t="str">
        <f t="shared" si="2"/>
        <v>36 50.804 175 49.648</v>
      </c>
      <c r="C35">
        <f t="shared" si="3"/>
        <v>3</v>
      </c>
      <c r="D35">
        <f t="shared" ref="D35:E35" si="19">FIND(" ", $B35, C35+1)</f>
        <v>10</v>
      </c>
      <c r="E35">
        <f t="shared" si="19"/>
        <v>14</v>
      </c>
      <c r="F35">
        <f t="shared" si="5"/>
        <v>-36.846733333333333</v>
      </c>
      <c r="G35">
        <f t="shared" si="6"/>
        <v>175.82746666666668</v>
      </c>
    </row>
    <row r="36" spans="1:7">
      <c r="A36" t="s">
        <v>186</v>
      </c>
      <c r="B36" t="str">
        <f t="shared" si="2"/>
        <v>37 33.327 175 57.487</v>
      </c>
      <c r="C36">
        <f t="shared" si="3"/>
        <v>3</v>
      </c>
      <c r="D36">
        <f t="shared" ref="D36:E36" si="20">FIND(" ", $B36, C36+1)</f>
        <v>10</v>
      </c>
      <c r="E36">
        <f t="shared" si="20"/>
        <v>14</v>
      </c>
      <c r="F36">
        <f t="shared" si="5"/>
        <v>-37.55545</v>
      </c>
      <c r="G36">
        <f t="shared" si="6"/>
        <v>175.95811666666665</v>
      </c>
    </row>
    <row r="37" spans="1:7">
      <c r="A37" t="s">
        <v>187</v>
      </c>
      <c r="B37" t="str">
        <f t="shared" si="2"/>
        <v>38 00.279 177 06.992</v>
      </c>
      <c r="C37">
        <f t="shared" si="3"/>
        <v>3</v>
      </c>
      <c r="D37">
        <f t="shared" ref="D37:E37" si="21">FIND(" ", $B37, C37+1)</f>
        <v>10</v>
      </c>
      <c r="E37">
        <f t="shared" si="21"/>
        <v>14</v>
      </c>
      <c r="F37">
        <f t="shared" si="5"/>
        <v>-38.004649999999998</v>
      </c>
      <c r="G37">
        <f t="shared" si="6"/>
        <v>177.11653333333334</v>
      </c>
    </row>
    <row r="38" spans="1:7">
      <c r="A38" t="s">
        <v>188</v>
      </c>
      <c r="B38" t="str">
        <f t="shared" si="2"/>
        <v>37 57.284 177 30.286</v>
      </c>
      <c r="C38">
        <f t="shared" si="3"/>
        <v>3</v>
      </c>
      <c r="D38">
        <f t="shared" ref="D38:E38" si="22">FIND(" ", $B38, C38+1)</f>
        <v>10</v>
      </c>
      <c r="E38">
        <f t="shared" si="22"/>
        <v>14</v>
      </c>
      <c r="F38">
        <f t="shared" si="5"/>
        <v>-37.95473333333333</v>
      </c>
      <c r="G38">
        <f t="shared" si="6"/>
        <v>177.50476666666665</v>
      </c>
    </row>
    <row r="39" spans="1:7">
      <c r="A39" t="s">
        <v>189</v>
      </c>
      <c r="B39" t="str">
        <f t="shared" si="2"/>
        <v>37 40.814 177 44.562</v>
      </c>
      <c r="C39">
        <f t="shared" si="3"/>
        <v>3</v>
      </c>
      <c r="D39">
        <f t="shared" ref="D39:E39" si="23">FIND(" ", $B39, C39+1)</f>
        <v>10</v>
      </c>
      <c r="E39">
        <f t="shared" si="23"/>
        <v>14</v>
      </c>
      <c r="F39">
        <f t="shared" si="5"/>
        <v>-37.680233333333334</v>
      </c>
      <c r="G39">
        <f t="shared" si="6"/>
        <v>177.74270000000001</v>
      </c>
    </row>
    <row r="40" spans="1:7">
      <c r="A40" t="s">
        <v>190</v>
      </c>
      <c r="B40" t="str">
        <f t="shared" si="2"/>
        <v>37 33.028 177 59.215</v>
      </c>
      <c r="C40">
        <f t="shared" si="3"/>
        <v>3</v>
      </c>
      <c r="D40">
        <f t="shared" ref="D40:E40" si="24">FIND(" ", $B40, C40+1)</f>
        <v>10</v>
      </c>
      <c r="E40">
        <f t="shared" si="24"/>
        <v>14</v>
      </c>
      <c r="F40">
        <f t="shared" si="5"/>
        <v>-37.550466666666665</v>
      </c>
      <c r="G40">
        <f t="shared" si="6"/>
        <v>177.98691666666667</v>
      </c>
    </row>
    <row r="41" spans="1:7">
      <c r="A41" t="s">
        <v>191</v>
      </c>
      <c r="B41" t="str">
        <f t="shared" si="2"/>
        <v>37 33.627 178 18.376</v>
      </c>
      <c r="C41">
        <f t="shared" si="3"/>
        <v>3</v>
      </c>
      <c r="D41">
        <f t="shared" ref="D41:E41" si="25">FIND(" ", $B41, C41+1)</f>
        <v>10</v>
      </c>
      <c r="E41">
        <f t="shared" si="25"/>
        <v>14</v>
      </c>
      <c r="F41">
        <f t="shared" si="5"/>
        <v>-37.560450000000003</v>
      </c>
      <c r="G41">
        <f t="shared" si="6"/>
        <v>178.30626666666666</v>
      </c>
    </row>
    <row r="42" spans="1:7">
      <c r="A42" t="s">
        <v>192</v>
      </c>
      <c r="B42" t="str">
        <f t="shared" si="2"/>
        <v>37 40.814 178 32.652</v>
      </c>
      <c r="C42">
        <f t="shared" si="3"/>
        <v>3</v>
      </c>
      <c r="D42">
        <f t="shared" ref="D42:E42" si="26">FIND(" ", $B42, C42+1)</f>
        <v>10</v>
      </c>
      <c r="E42">
        <f t="shared" si="26"/>
        <v>14</v>
      </c>
      <c r="F42">
        <f t="shared" si="5"/>
        <v>-37.680233333333334</v>
      </c>
      <c r="G42">
        <f t="shared" si="6"/>
        <v>178.54419999999999</v>
      </c>
    </row>
    <row r="43" spans="1:7">
      <c r="A43" t="s">
        <v>193</v>
      </c>
      <c r="B43" t="str">
        <f t="shared" si="2"/>
        <v>38 00.728 178 21.366</v>
      </c>
      <c r="C43">
        <f t="shared" si="3"/>
        <v>3</v>
      </c>
      <c r="D43">
        <f t="shared" ref="D43:E43" si="27">FIND(" ", $B43, C43+1)</f>
        <v>10</v>
      </c>
      <c r="E43">
        <f t="shared" si="27"/>
        <v>14</v>
      </c>
      <c r="F43">
        <f t="shared" si="5"/>
        <v>-38.012133333333331</v>
      </c>
      <c r="G43">
        <f t="shared" si="6"/>
        <v>178.3561</v>
      </c>
    </row>
    <row r="44" spans="1:7">
      <c r="A44" t="s">
        <v>194</v>
      </c>
      <c r="B44" t="str">
        <f t="shared" si="2"/>
        <v>38 31.872 178 17.186</v>
      </c>
      <c r="C44">
        <f t="shared" si="3"/>
        <v>3</v>
      </c>
      <c r="D44">
        <f t="shared" ref="D44:E44" si="28">FIND(" ", $B44, C44+1)</f>
        <v>10</v>
      </c>
      <c r="E44">
        <f t="shared" si="28"/>
        <v>14</v>
      </c>
      <c r="F44">
        <f t="shared" si="5"/>
        <v>-38.531199999999998</v>
      </c>
      <c r="G44">
        <f t="shared" si="6"/>
        <v>178.28643333333332</v>
      </c>
    </row>
    <row r="45" spans="1:7">
      <c r="A45" t="s">
        <v>195</v>
      </c>
      <c r="B45" t="str">
        <f t="shared" si="2"/>
        <v>38 42.353 178 04.266</v>
      </c>
      <c r="C45">
        <f t="shared" si="3"/>
        <v>3</v>
      </c>
      <c r="D45">
        <f t="shared" ref="D45:E45" si="29">FIND(" ", $B45, C45+1)</f>
        <v>10</v>
      </c>
      <c r="E45">
        <f t="shared" si="29"/>
        <v>14</v>
      </c>
      <c r="F45">
        <f t="shared" si="5"/>
        <v>-38.705883333333333</v>
      </c>
      <c r="G45">
        <f t="shared" si="6"/>
        <v>178.0711</v>
      </c>
    </row>
    <row r="46" spans="1:7">
      <c r="A46" t="s">
        <v>196</v>
      </c>
      <c r="B46" t="str">
        <f t="shared" si="2"/>
        <v>38 40.807 177 54.097</v>
      </c>
      <c r="C46">
        <f t="shared" si="3"/>
        <v>3</v>
      </c>
      <c r="D46">
        <f t="shared" ref="D46:E46" si="30">FIND(" ", $B46, C46+1)</f>
        <v>10</v>
      </c>
      <c r="E46">
        <f t="shared" si="30"/>
        <v>14</v>
      </c>
      <c r="F46">
        <f t="shared" si="5"/>
        <v>-38.680116666666663</v>
      </c>
      <c r="G46">
        <f t="shared" si="6"/>
        <v>177.90161666666665</v>
      </c>
    </row>
    <row r="47" spans="1:7">
      <c r="A47" t="s">
        <v>197</v>
      </c>
      <c r="B47" t="str">
        <f t="shared" si="2"/>
        <v>39 08.706 177 57.619</v>
      </c>
      <c r="C47">
        <f t="shared" si="3"/>
        <v>3</v>
      </c>
      <c r="D47">
        <f t="shared" ref="D47:E47" si="31">FIND(" ", $B47, C47+1)</f>
        <v>10</v>
      </c>
      <c r="E47">
        <f t="shared" si="31"/>
        <v>14</v>
      </c>
      <c r="F47">
        <f t="shared" si="5"/>
        <v>-39.145099999999999</v>
      </c>
      <c r="G47">
        <f t="shared" si="6"/>
        <v>177.96031666666667</v>
      </c>
    </row>
    <row r="48" spans="1:7">
      <c r="A48" t="s">
        <v>198</v>
      </c>
      <c r="B48" t="str">
        <f t="shared" si="2"/>
        <v>39 15.893 177 52.635</v>
      </c>
      <c r="C48">
        <f t="shared" si="3"/>
        <v>3</v>
      </c>
      <c r="D48">
        <f t="shared" ref="D48:E48" si="32">FIND(" ", $B48, C48+1)</f>
        <v>10</v>
      </c>
      <c r="E48">
        <f t="shared" si="32"/>
        <v>14</v>
      </c>
      <c r="F48">
        <f t="shared" si="5"/>
        <v>-39.26488333333333</v>
      </c>
      <c r="G48">
        <f t="shared" si="6"/>
        <v>177.87725</v>
      </c>
    </row>
    <row r="49" spans="1:7">
      <c r="A49" t="s">
        <v>199</v>
      </c>
      <c r="B49" t="str">
        <f t="shared" si="2"/>
        <v>39 04.514 177 51.485</v>
      </c>
      <c r="C49">
        <f t="shared" si="3"/>
        <v>3</v>
      </c>
      <c r="D49">
        <f t="shared" ref="D49:E49" si="33">FIND(" ", $B49, C49+1)</f>
        <v>10</v>
      </c>
      <c r="E49">
        <f t="shared" si="33"/>
        <v>14</v>
      </c>
      <c r="F49">
        <f t="shared" si="5"/>
        <v>-39.075233333333337</v>
      </c>
      <c r="G49">
        <f t="shared" si="6"/>
        <v>177.85808333333333</v>
      </c>
    </row>
    <row r="50" spans="1:7">
      <c r="A50" t="s">
        <v>200</v>
      </c>
      <c r="B50" t="str">
        <f t="shared" si="2"/>
        <v>39 04.444 177 17.615</v>
      </c>
      <c r="C50">
        <f t="shared" si="3"/>
        <v>3</v>
      </c>
      <c r="D50">
        <f t="shared" ref="D50:E50" si="34">FIND(" ", $B50, C50+1)</f>
        <v>10</v>
      </c>
      <c r="E50">
        <f t="shared" si="34"/>
        <v>14</v>
      </c>
      <c r="F50">
        <f t="shared" si="5"/>
        <v>-39.074066666666667</v>
      </c>
      <c r="G50">
        <f t="shared" si="6"/>
        <v>177.29358333333334</v>
      </c>
    </row>
    <row r="51" spans="1:7">
      <c r="A51" t="s">
        <v>201</v>
      </c>
      <c r="B51" t="str">
        <f t="shared" si="2"/>
        <v>39 23.654 176 52.463</v>
      </c>
      <c r="C51">
        <f t="shared" si="3"/>
        <v>3</v>
      </c>
      <c r="D51">
        <f t="shared" ref="D51:E51" si="35">FIND(" ", $B51, C51+1)</f>
        <v>10</v>
      </c>
      <c r="E51">
        <f t="shared" si="35"/>
        <v>14</v>
      </c>
      <c r="F51">
        <f t="shared" si="5"/>
        <v>-39.394233333333332</v>
      </c>
      <c r="G51">
        <f t="shared" si="6"/>
        <v>176.87438333333333</v>
      </c>
    </row>
    <row r="52" spans="1:7">
      <c r="A52" t="s">
        <v>202</v>
      </c>
      <c r="B52" t="str">
        <f t="shared" si="2"/>
        <v>39 35.633 176 54.687</v>
      </c>
      <c r="C52">
        <f t="shared" si="3"/>
        <v>3</v>
      </c>
      <c r="D52">
        <f t="shared" ref="D52:E52" si="36">FIND(" ", $B52, C52+1)</f>
        <v>10</v>
      </c>
      <c r="E52">
        <f t="shared" si="36"/>
        <v>14</v>
      </c>
      <c r="F52">
        <f t="shared" si="5"/>
        <v>-39.593883333333331</v>
      </c>
      <c r="G52">
        <f t="shared" si="6"/>
        <v>176.91145</v>
      </c>
    </row>
    <row r="53" spans="1:7">
      <c r="A53" t="s">
        <v>203</v>
      </c>
      <c r="B53" t="str">
        <f t="shared" si="2"/>
        <v>39 38.652 177 04.329</v>
      </c>
      <c r="C53">
        <f t="shared" si="3"/>
        <v>3</v>
      </c>
      <c r="D53">
        <f t="shared" ref="D53:E53" si="37">FIND(" ", $B53, C53+1)</f>
        <v>10</v>
      </c>
      <c r="E53">
        <f t="shared" si="37"/>
        <v>14</v>
      </c>
      <c r="F53">
        <f t="shared" si="5"/>
        <v>-39.644199999999998</v>
      </c>
      <c r="G53">
        <f t="shared" si="6"/>
        <v>177.07214999999999</v>
      </c>
    </row>
    <row r="54" spans="1:7">
      <c r="A54" t="s">
        <v>204</v>
      </c>
      <c r="B54" t="str">
        <f t="shared" si="2"/>
        <v>40 08.449 176 52.471</v>
      </c>
      <c r="C54">
        <f t="shared" si="3"/>
        <v>3</v>
      </c>
      <c r="D54">
        <f t="shared" ref="D54:E54" si="38">FIND(" ", $B54, C54+1)</f>
        <v>10</v>
      </c>
      <c r="E54">
        <f t="shared" si="38"/>
        <v>14</v>
      </c>
      <c r="F54">
        <f t="shared" si="5"/>
        <v>-40.140816666666666</v>
      </c>
      <c r="G54">
        <f t="shared" si="6"/>
        <v>176.87451666666666</v>
      </c>
    </row>
    <row r="55" spans="1:7">
      <c r="A55" t="s">
        <v>205</v>
      </c>
      <c r="B55" t="str">
        <f t="shared" si="2"/>
        <v>40 17.542 176 39.774</v>
      </c>
      <c r="C55">
        <f t="shared" si="3"/>
        <v>3</v>
      </c>
      <c r="D55">
        <f t="shared" ref="D55:E55" si="39">FIND(" ", $B55, C55+1)</f>
        <v>10</v>
      </c>
      <c r="E55">
        <f t="shared" si="39"/>
        <v>14</v>
      </c>
      <c r="F55">
        <f t="shared" si="5"/>
        <v>-40.292366666666666</v>
      </c>
      <c r="G55">
        <f t="shared" si="6"/>
        <v>176.66290000000001</v>
      </c>
    </row>
    <row r="56" spans="1:7">
      <c r="A56" t="s">
        <v>206</v>
      </c>
      <c r="B56" t="str">
        <f t="shared" si="2"/>
        <v>40 29.711 176 37.517</v>
      </c>
      <c r="C56">
        <f t="shared" si="3"/>
        <v>3</v>
      </c>
      <c r="D56">
        <f t="shared" ref="D56:E56" si="40">FIND(" ", $B56, C56+1)</f>
        <v>10</v>
      </c>
      <c r="E56">
        <f t="shared" si="40"/>
        <v>14</v>
      </c>
      <c r="F56">
        <f t="shared" si="5"/>
        <v>-40.49518333333333</v>
      </c>
      <c r="G56">
        <f t="shared" si="6"/>
        <v>176.62528333333333</v>
      </c>
    </row>
    <row r="57" spans="1:7">
      <c r="A57" t="s">
        <v>207</v>
      </c>
      <c r="B57" t="str">
        <f t="shared" si="2"/>
        <v>40 39.601 176 20.490</v>
      </c>
      <c r="C57">
        <f t="shared" si="3"/>
        <v>3</v>
      </c>
      <c r="D57">
        <f t="shared" ref="D57:E57" si="41">FIND(" ", $B57, C57+1)</f>
        <v>10</v>
      </c>
      <c r="E57">
        <f t="shared" si="41"/>
        <v>14</v>
      </c>
      <c r="F57">
        <f t="shared" si="5"/>
        <v>-40.660016666666664</v>
      </c>
      <c r="G57">
        <f t="shared" si="6"/>
        <v>176.3415</v>
      </c>
    </row>
    <row r="58" spans="1:7">
      <c r="A58" t="s">
        <v>208</v>
      </c>
      <c r="B58" t="str">
        <f t="shared" si="2"/>
        <v>41 14.031 175 58.556</v>
      </c>
      <c r="C58">
        <f t="shared" si="3"/>
        <v>3</v>
      </c>
      <c r="D58">
        <f t="shared" ref="D58:E58" si="42">FIND(" ", $B58, C58+1)</f>
        <v>10</v>
      </c>
      <c r="E58">
        <f t="shared" si="42"/>
        <v>14</v>
      </c>
      <c r="F58">
        <f t="shared" si="5"/>
        <v>-41.233849999999997</v>
      </c>
      <c r="G58">
        <f t="shared" si="6"/>
        <v>175.97593333333333</v>
      </c>
    </row>
    <row r="59" spans="1:7">
      <c r="A59" t="s">
        <v>209</v>
      </c>
      <c r="B59" t="str">
        <f t="shared" si="2"/>
        <v>41 36.940 175 17.651</v>
      </c>
      <c r="C59">
        <f t="shared" si="3"/>
        <v>3</v>
      </c>
      <c r="D59">
        <f t="shared" ref="D59:E59" si="43">FIND(" ", $B59, C59+1)</f>
        <v>10</v>
      </c>
      <c r="E59">
        <f t="shared" si="43"/>
        <v>14</v>
      </c>
      <c r="F59">
        <f t="shared" si="5"/>
        <v>-41.615666666666669</v>
      </c>
      <c r="G59">
        <f t="shared" si="6"/>
        <v>175.29418333333334</v>
      </c>
    </row>
    <row r="60" spans="1:7">
      <c r="A60" t="s">
        <v>210</v>
      </c>
      <c r="B60" t="str">
        <f t="shared" si="2"/>
        <v>41 33.346 175 12.486</v>
      </c>
      <c r="C60">
        <f t="shared" si="3"/>
        <v>3</v>
      </c>
      <c r="D60">
        <f t="shared" ref="D60:E60" si="44">FIND(" ", $B60, C60+1)</f>
        <v>10</v>
      </c>
      <c r="E60">
        <f t="shared" si="44"/>
        <v>14</v>
      </c>
      <c r="F60">
        <f t="shared" si="5"/>
        <v>-41.555766666666663</v>
      </c>
      <c r="G60">
        <f t="shared" si="6"/>
        <v>175.2081</v>
      </c>
    </row>
    <row r="61" spans="1:7">
      <c r="A61" t="s">
        <v>211</v>
      </c>
      <c r="B61" t="str">
        <f t="shared" si="2"/>
        <v>41 25.860 175 12.089</v>
      </c>
      <c r="C61">
        <f t="shared" si="3"/>
        <v>3</v>
      </c>
      <c r="D61">
        <f t="shared" ref="D61:E61" si="45">FIND(" ", $B61, C61+1)</f>
        <v>10</v>
      </c>
      <c r="E61">
        <f t="shared" si="45"/>
        <v>14</v>
      </c>
      <c r="F61">
        <f t="shared" si="5"/>
        <v>-41.430999999999997</v>
      </c>
      <c r="G61">
        <f t="shared" si="6"/>
        <v>175.20148333333333</v>
      </c>
    </row>
    <row r="62" spans="1:7">
      <c r="A62" t="s">
        <v>212</v>
      </c>
      <c r="B62" t="str">
        <f t="shared" si="2"/>
        <v>41 22.266 175 03.348</v>
      </c>
      <c r="C62">
        <f t="shared" si="3"/>
        <v>3</v>
      </c>
      <c r="D62">
        <f t="shared" ref="D62:E62" si="46">FIND(" ", $B62, C62+1)</f>
        <v>10</v>
      </c>
      <c r="E62">
        <f t="shared" si="46"/>
        <v>14</v>
      </c>
      <c r="F62">
        <f t="shared" si="5"/>
        <v>-41.371099999999998</v>
      </c>
      <c r="G62">
        <f t="shared" si="6"/>
        <v>175.0558</v>
      </c>
    </row>
    <row r="63" spans="1:7">
      <c r="A63" t="s">
        <v>213</v>
      </c>
      <c r="B63" t="str">
        <f t="shared" si="2"/>
        <v>41 26.459 174 55.005</v>
      </c>
      <c r="C63">
        <f t="shared" si="3"/>
        <v>3</v>
      </c>
      <c r="D63">
        <f t="shared" ref="D63:E63" si="47">FIND(" ", $B63, C63+1)</f>
        <v>10</v>
      </c>
      <c r="E63">
        <f t="shared" si="47"/>
        <v>14</v>
      </c>
      <c r="F63">
        <f t="shared" si="5"/>
        <v>-41.440983333333335</v>
      </c>
      <c r="G63">
        <f t="shared" si="6"/>
        <v>174.91675000000001</v>
      </c>
    </row>
    <row r="64" spans="1:7">
      <c r="A64" t="s">
        <v>214</v>
      </c>
      <c r="B64" t="str">
        <f t="shared" si="2"/>
        <v>41 19.272 174 51.429</v>
      </c>
      <c r="C64">
        <f t="shared" si="3"/>
        <v>3</v>
      </c>
      <c r="D64">
        <f t="shared" ref="D64:E64" si="48">FIND(" ", $B64, C64+1)</f>
        <v>10</v>
      </c>
      <c r="E64">
        <f t="shared" si="48"/>
        <v>14</v>
      </c>
      <c r="F64">
        <f t="shared" si="5"/>
        <v>-41.321199999999997</v>
      </c>
      <c r="G64">
        <f t="shared" si="6"/>
        <v>174.85714999999999</v>
      </c>
    </row>
    <row r="65" spans="1:7">
      <c r="A65" t="s">
        <v>215</v>
      </c>
      <c r="B65" t="str">
        <f t="shared" si="2"/>
        <v>41 21.068 174 39.510</v>
      </c>
      <c r="C65">
        <f t="shared" si="3"/>
        <v>3</v>
      </c>
      <c r="D65">
        <f t="shared" ref="D65:E65" si="49">FIND(" ", $B65, C65+1)</f>
        <v>10</v>
      </c>
      <c r="E65">
        <f t="shared" si="49"/>
        <v>14</v>
      </c>
      <c r="F65">
        <f t="shared" si="5"/>
        <v>-41.351133333333337</v>
      </c>
      <c r="G65">
        <f t="shared" si="6"/>
        <v>174.6585</v>
      </c>
    </row>
    <row r="66" spans="1:7">
      <c r="A66" t="s">
        <v>216</v>
      </c>
      <c r="B66" t="str">
        <f t="shared" si="2"/>
        <v>41 15.379 174 36.729</v>
      </c>
      <c r="C66">
        <f t="shared" si="3"/>
        <v>3</v>
      </c>
      <c r="D66">
        <f t="shared" ref="D66:E66" si="50">FIND(" ", $B66, C66+1)</f>
        <v>10</v>
      </c>
      <c r="E66">
        <f t="shared" si="50"/>
        <v>14</v>
      </c>
      <c r="F66">
        <f t="shared" si="5"/>
        <v>-41.256316666666663</v>
      </c>
      <c r="G66">
        <f t="shared" si="6"/>
        <v>174.61215000000001</v>
      </c>
    </row>
    <row r="67" spans="1:7">
      <c r="A67" t="s">
        <v>217</v>
      </c>
      <c r="B67" t="str">
        <f t="shared" si="2"/>
        <v>41 11.186 174 45.470</v>
      </c>
      <c r="C67">
        <f t="shared" si="3"/>
        <v>3</v>
      </c>
      <c r="D67">
        <f t="shared" ref="D67:E67" si="51">FIND(" ", $B67, C67+1)</f>
        <v>10</v>
      </c>
      <c r="E67">
        <f t="shared" si="51"/>
        <v>14</v>
      </c>
      <c r="F67">
        <f t="shared" si="5"/>
        <v>-41.186433333333333</v>
      </c>
      <c r="G67">
        <f t="shared" si="6"/>
        <v>174.75783333333334</v>
      </c>
    </row>
    <row r="68" spans="1:7">
      <c r="A68" t="s">
        <v>218</v>
      </c>
      <c r="B68" t="str">
        <f t="shared" si="2"/>
        <v>40 43.935 175 06.527</v>
      </c>
      <c r="C68">
        <f t="shared" si="3"/>
        <v>3</v>
      </c>
      <c r="D68">
        <f t="shared" ref="D68:E68" si="52">FIND(" ", $B68, C68+1)</f>
        <v>10</v>
      </c>
      <c r="E68">
        <f t="shared" si="52"/>
        <v>14</v>
      </c>
      <c r="F68">
        <f t="shared" si="5"/>
        <v>-40.732250000000001</v>
      </c>
      <c r="G68">
        <f t="shared" si="6"/>
        <v>175.10878333333332</v>
      </c>
    </row>
    <row r="69" spans="1:7">
      <c r="A69" t="s">
        <v>219</v>
      </c>
      <c r="B69" t="str">
        <f t="shared" si="2"/>
        <v>40 25.668 175 13.317</v>
      </c>
      <c r="C69">
        <f t="shared" si="3"/>
        <v>3</v>
      </c>
      <c r="D69">
        <f t="shared" ref="D69:E69" si="53">FIND(" ", $B69, C69+1)</f>
        <v>10</v>
      </c>
      <c r="E69">
        <f t="shared" si="53"/>
        <v>14</v>
      </c>
      <c r="F69">
        <f t="shared" si="5"/>
        <v>-40.427799999999998</v>
      </c>
      <c r="G69">
        <f t="shared" si="6"/>
        <v>175.22194999999999</v>
      </c>
    </row>
    <row r="70" spans="1:7">
      <c r="A70" t="s">
        <v>220</v>
      </c>
      <c r="B70" t="str">
        <f t="shared" si="2"/>
        <v>40 06.802 175 10.942</v>
      </c>
      <c r="C70">
        <f t="shared" si="3"/>
        <v>3</v>
      </c>
      <c r="D70">
        <f t="shared" ref="D70:E70" si="54">FIND(" ", $B70, C70+1)</f>
        <v>10</v>
      </c>
      <c r="E70">
        <f t="shared" si="54"/>
        <v>14</v>
      </c>
      <c r="F70">
        <f t="shared" si="5"/>
        <v>-40.113366666666664</v>
      </c>
      <c r="G70">
        <f t="shared" si="6"/>
        <v>175.18236666666667</v>
      </c>
    </row>
    <row r="71" spans="1:7">
      <c r="A71" t="s">
        <v>221</v>
      </c>
      <c r="B71" t="str">
        <f t="shared" si="2"/>
        <v>39 53.026 174 52.854</v>
      </c>
      <c r="C71">
        <f t="shared" si="3"/>
        <v>3</v>
      </c>
      <c r="D71">
        <f t="shared" ref="D71:E71" si="55">FIND(" ", $B71, C71+1)</f>
        <v>10</v>
      </c>
      <c r="E71">
        <f t="shared" si="55"/>
        <v>14</v>
      </c>
      <c r="F71">
        <f t="shared" si="5"/>
        <v>-39.883766666666666</v>
      </c>
      <c r="G71">
        <f t="shared" si="6"/>
        <v>174.8809</v>
      </c>
    </row>
    <row r="72" spans="1:7">
      <c r="A72" t="s">
        <v>222</v>
      </c>
      <c r="B72" t="str">
        <f t="shared" si="2"/>
        <v>39 50.680 174 41.287</v>
      </c>
      <c r="C72">
        <f t="shared" si="3"/>
        <v>3</v>
      </c>
      <c r="D72">
        <f t="shared" ref="D72:E72" si="56">FIND(" ", $B72, C72+1)</f>
        <v>10</v>
      </c>
      <c r="E72">
        <f t="shared" si="56"/>
        <v>14</v>
      </c>
      <c r="F72">
        <f t="shared" si="5"/>
        <v>-39.844666666666669</v>
      </c>
      <c r="G72">
        <f t="shared" si="6"/>
        <v>174.68811666666667</v>
      </c>
    </row>
    <row r="73" spans="1:7">
      <c r="A73" t="s">
        <v>237</v>
      </c>
      <c r="B73" t="str">
        <f t="shared" si="2"/>
        <v>39 44.262 174 27.288</v>
      </c>
      <c r="C73">
        <f t="shared" si="3"/>
        <v>3</v>
      </c>
      <c r="D73">
        <f t="shared" ref="D73:E73" si="57">FIND(" ", $B73, C73+1)</f>
        <v>10</v>
      </c>
      <c r="E73">
        <f t="shared" si="57"/>
        <v>14</v>
      </c>
      <c r="F73">
        <f t="shared" si="5"/>
        <v>-39.737699999999997</v>
      </c>
      <c r="G73">
        <f t="shared" si="6"/>
        <v>174.45480000000001</v>
      </c>
    </row>
    <row r="74" spans="1:7">
      <c r="A74" t="s">
        <v>223</v>
      </c>
      <c r="B74" t="str">
        <f t="shared" si="2"/>
        <v>39 35.896 174 17.837</v>
      </c>
      <c r="C74">
        <f t="shared" si="3"/>
        <v>3</v>
      </c>
      <c r="D74">
        <f t="shared" ref="D74:E74" si="58">FIND(" ", $B74, C74+1)</f>
        <v>10</v>
      </c>
      <c r="E74">
        <f t="shared" si="58"/>
        <v>14</v>
      </c>
      <c r="F74">
        <f t="shared" si="5"/>
        <v>-39.598266666666667</v>
      </c>
      <c r="G74">
        <f t="shared" si="6"/>
        <v>174.29728333333333</v>
      </c>
    </row>
    <row r="75" spans="1:7">
      <c r="A75" t="s">
        <v>224</v>
      </c>
      <c r="B75" t="str">
        <f t="shared" ref="B75:B87" si="59">SUBSTITUTE(SUBSTITUTE(TRIM(A75), "S", ""), "E", "")</f>
        <v>39 32.064 173 55.999</v>
      </c>
      <c r="C75">
        <f t="shared" ref="C75:C87" si="60">FIND(" ", $B75)</f>
        <v>3</v>
      </c>
      <c r="D75">
        <f t="shared" ref="D75:E87" si="61">FIND(" ", $B75, C75+1)</f>
        <v>10</v>
      </c>
      <c r="E75">
        <f t="shared" si="61"/>
        <v>14</v>
      </c>
      <c r="F75">
        <f t="shared" si="5"/>
        <v>-39.534399999999998</v>
      </c>
      <c r="G75">
        <f t="shared" si="6"/>
        <v>173.93331666666666</v>
      </c>
    </row>
    <row r="76" spans="1:7">
      <c r="A76" t="s">
        <v>225</v>
      </c>
      <c r="B76" t="str">
        <f t="shared" si="59"/>
        <v>39 22.481 173 46.263</v>
      </c>
      <c r="C76">
        <f t="shared" si="60"/>
        <v>3</v>
      </c>
      <c r="D76">
        <f t="shared" si="61"/>
        <v>10</v>
      </c>
      <c r="E76">
        <f t="shared" si="61"/>
        <v>14</v>
      </c>
      <c r="F76">
        <f t="shared" si="5"/>
        <v>-39.37468333333333</v>
      </c>
      <c r="G76">
        <f t="shared" si="6"/>
        <v>173.77105</v>
      </c>
    </row>
    <row r="77" spans="1:7">
      <c r="A77" t="s">
        <v>226</v>
      </c>
      <c r="B77" t="str">
        <f t="shared" si="59"/>
        <v>39 11.401 173 47.821</v>
      </c>
      <c r="C77">
        <f t="shared" si="60"/>
        <v>3</v>
      </c>
      <c r="D77">
        <f t="shared" si="61"/>
        <v>10</v>
      </c>
      <c r="E77">
        <f t="shared" si="61"/>
        <v>14</v>
      </c>
      <c r="F77">
        <f t="shared" si="5"/>
        <v>-39.190016666666665</v>
      </c>
      <c r="G77">
        <f t="shared" si="6"/>
        <v>173.79701666666668</v>
      </c>
    </row>
    <row r="78" spans="1:7">
      <c r="A78" t="s">
        <v>227</v>
      </c>
      <c r="B78" t="str">
        <f t="shared" si="59"/>
        <v>38 59.722 174 10.407</v>
      </c>
      <c r="C78">
        <f t="shared" si="60"/>
        <v>3</v>
      </c>
      <c r="D78">
        <f t="shared" si="61"/>
        <v>10</v>
      </c>
      <c r="E78">
        <f t="shared" si="61"/>
        <v>14</v>
      </c>
      <c r="F78">
        <f t="shared" si="5"/>
        <v>-38.995366666666669</v>
      </c>
      <c r="G78">
        <f t="shared" si="6"/>
        <v>174.17345</v>
      </c>
    </row>
    <row r="79" spans="1:7">
      <c r="A79" t="s">
        <v>228</v>
      </c>
      <c r="B79" t="str">
        <f t="shared" si="59"/>
        <v>38 58.605 174 26.949</v>
      </c>
      <c r="C79">
        <f t="shared" si="60"/>
        <v>3</v>
      </c>
      <c r="D79">
        <f t="shared" si="61"/>
        <v>10</v>
      </c>
      <c r="E79">
        <f t="shared" si="61"/>
        <v>14</v>
      </c>
      <c r="F79">
        <f t="shared" si="5"/>
        <v>-38.976750000000003</v>
      </c>
      <c r="G79">
        <f t="shared" si="6"/>
        <v>174.44915</v>
      </c>
    </row>
    <row r="80" spans="1:7">
      <c r="A80" t="s">
        <v>229</v>
      </c>
      <c r="B80" t="str">
        <f t="shared" si="59"/>
        <v>38 41.158 174 37.224</v>
      </c>
      <c r="C80">
        <f t="shared" si="60"/>
        <v>3</v>
      </c>
      <c r="D80">
        <f t="shared" si="61"/>
        <v>10</v>
      </c>
      <c r="E80">
        <f t="shared" si="61"/>
        <v>14</v>
      </c>
      <c r="F80">
        <f t="shared" si="5"/>
        <v>-38.685966666666666</v>
      </c>
      <c r="G80">
        <f t="shared" si="6"/>
        <v>174.62039999999999</v>
      </c>
    </row>
    <row r="81" spans="1:7">
      <c r="A81" t="s">
        <v>230</v>
      </c>
      <c r="B81" t="str">
        <f t="shared" si="59"/>
        <v>37 45.156 174 49.348</v>
      </c>
      <c r="C81">
        <f t="shared" si="60"/>
        <v>3</v>
      </c>
      <c r="D81">
        <f t="shared" si="61"/>
        <v>10</v>
      </c>
      <c r="E81">
        <f t="shared" si="61"/>
        <v>14</v>
      </c>
      <c r="F81">
        <f t="shared" si="5"/>
        <v>-37.752600000000001</v>
      </c>
      <c r="G81">
        <f t="shared" si="6"/>
        <v>174.82246666666666</v>
      </c>
    </row>
    <row r="82" spans="1:7">
      <c r="A82" t="s">
        <v>231</v>
      </c>
      <c r="B82" t="str">
        <f t="shared" si="59"/>
        <v>36 48.707 174 25.394</v>
      </c>
      <c r="C82">
        <f t="shared" si="60"/>
        <v>3</v>
      </c>
      <c r="D82">
        <f t="shared" si="61"/>
        <v>10</v>
      </c>
      <c r="E82">
        <f t="shared" si="61"/>
        <v>14</v>
      </c>
      <c r="F82">
        <f t="shared" si="5"/>
        <v>-36.811783333333331</v>
      </c>
      <c r="G82">
        <f t="shared" si="6"/>
        <v>174.42323333333334</v>
      </c>
    </row>
    <row r="83" spans="1:7">
      <c r="A83" t="s">
        <v>232</v>
      </c>
      <c r="B83" t="str">
        <f t="shared" si="59"/>
        <v>35 59.895 173 47.087</v>
      </c>
      <c r="C83">
        <f t="shared" si="60"/>
        <v>3</v>
      </c>
      <c r="D83">
        <f t="shared" si="61"/>
        <v>10</v>
      </c>
      <c r="E83">
        <f t="shared" si="61"/>
        <v>14</v>
      </c>
      <c r="F83">
        <f t="shared" si="5"/>
        <v>-35.998249999999999</v>
      </c>
      <c r="G83">
        <f t="shared" si="6"/>
        <v>173.78478333333334</v>
      </c>
    </row>
    <row r="84" spans="1:7">
      <c r="A84" t="s">
        <v>233</v>
      </c>
      <c r="B84" t="str">
        <f t="shared" si="59"/>
        <v>35 10.933 173 02.305</v>
      </c>
      <c r="C84">
        <f t="shared" si="60"/>
        <v>3</v>
      </c>
      <c r="D84">
        <f t="shared" si="61"/>
        <v>10</v>
      </c>
      <c r="E84">
        <f t="shared" si="61"/>
        <v>14</v>
      </c>
      <c r="F84">
        <f t="shared" si="5"/>
        <v>-35.182216666666669</v>
      </c>
      <c r="G84">
        <f t="shared" si="6"/>
        <v>173.03841666666668</v>
      </c>
    </row>
    <row r="85" spans="1:7">
      <c r="A85" t="s">
        <v>234</v>
      </c>
      <c r="B85" t="str">
        <f t="shared" si="59"/>
        <v>35 05.842 173 10.359</v>
      </c>
      <c r="C85">
        <f t="shared" si="60"/>
        <v>3</v>
      </c>
      <c r="D85">
        <f t="shared" si="61"/>
        <v>10</v>
      </c>
      <c r="E85">
        <f t="shared" si="61"/>
        <v>14</v>
      </c>
      <c r="F85">
        <f t="shared" si="5"/>
        <v>-35.097366666666666</v>
      </c>
      <c r="G85">
        <f t="shared" si="6"/>
        <v>173.17265</v>
      </c>
    </row>
    <row r="86" spans="1:7">
      <c r="A86" t="s">
        <v>235</v>
      </c>
      <c r="B86" t="str">
        <f t="shared" si="59"/>
        <v>34 55.061 173 05.966</v>
      </c>
      <c r="C86">
        <f t="shared" si="60"/>
        <v>3</v>
      </c>
      <c r="D86">
        <f t="shared" si="61"/>
        <v>10</v>
      </c>
      <c r="E86">
        <f t="shared" si="61"/>
        <v>14</v>
      </c>
      <c r="F86">
        <f t="shared" ref="F86:F87" si="62">-VALUE(MID($B86, 1, C86-1)) - VALUE(MID($B86, C86, D86-C86))/60</f>
        <v>-34.917683333333336</v>
      </c>
      <c r="G86">
        <f t="shared" ref="G86:G87" si="63">VALUE(MID($B86, D86, E86-D86))+VALUE(MID($B86, E86,10))/60</f>
        <v>173.09943333333334</v>
      </c>
    </row>
    <row r="87" spans="1:7">
      <c r="A87" t="s">
        <v>172</v>
      </c>
      <c r="B87" t="str">
        <f t="shared" si="59"/>
        <v>34 26.463 172 39.649</v>
      </c>
      <c r="C87">
        <f t="shared" si="60"/>
        <v>3</v>
      </c>
      <c r="D87">
        <f t="shared" si="61"/>
        <v>10</v>
      </c>
      <c r="E87">
        <f t="shared" si="61"/>
        <v>14</v>
      </c>
      <c r="F87">
        <f t="shared" si="62"/>
        <v>-34.441049999999997</v>
      </c>
      <c r="G87">
        <f t="shared" si="63"/>
        <v>172.66081666666668</v>
      </c>
    </row>
    <row r="89" spans="1:7">
      <c r="A89" s="1" t="s">
        <v>135</v>
      </c>
    </row>
    <row r="90" spans="1:7">
      <c r="A90" t="s">
        <v>238</v>
      </c>
      <c r="B90" t="str">
        <f>SUBSTITUTE(SUBSTITUTE(TRIM(A90), "S", ""), "E", "")</f>
        <v>40 33.429 173 01.005</v>
      </c>
      <c r="C90">
        <f>FIND(" ", $B90)</f>
        <v>3</v>
      </c>
      <c r="D90">
        <f>FIND(" ", $B90, C90+1)</f>
        <v>10</v>
      </c>
      <c r="E90">
        <f>FIND(" ", $B90, D90+1)</f>
        <v>14</v>
      </c>
      <c r="F90">
        <f t="shared" ref="F90:F153" si="64">-VALUE(MID($B90, 1, C90-1)) - VALUE(MID($B90, C90, D90-C90))/60</f>
        <v>-40.55715</v>
      </c>
      <c r="G90">
        <f t="shared" ref="G90:G153" si="65">VALUE(MID($B90, D90, E90-D90))+VALUE(MID($B90, E90,10))/60</f>
        <v>173.01675</v>
      </c>
    </row>
    <row r="91" spans="1:7">
      <c r="A91" t="s">
        <v>239</v>
      </c>
      <c r="B91" t="str">
        <f t="shared" ref="B91:B151" si="66">SUBSTITUTE(SUBSTITUTE(TRIM(A91), "S", ""), "E", "")</f>
        <v>40 31.932 172 45.114</v>
      </c>
      <c r="C91">
        <f t="shared" ref="C91:C151" si="67">FIND(" ", $B91)</f>
        <v>3</v>
      </c>
      <c r="D91">
        <f t="shared" ref="D91:E91" si="68">FIND(" ", $B91, C91+1)</f>
        <v>10</v>
      </c>
      <c r="E91">
        <f t="shared" si="68"/>
        <v>14</v>
      </c>
      <c r="F91">
        <f t="shared" si="64"/>
        <v>-40.532200000000003</v>
      </c>
      <c r="G91">
        <f t="shared" si="65"/>
        <v>172.75190000000001</v>
      </c>
    </row>
    <row r="92" spans="1:7">
      <c r="A92" t="s">
        <v>240</v>
      </c>
      <c r="B92" t="str">
        <f t="shared" si="66"/>
        <v>40 36.723 172 40.744</v>
      </c>
      <c r="C92">
        <f t="shared" si="67"/>
        <v>3</v>
      </c>
      <c r="D92">
        <f t="shared" ref="D92:E92" si="69">FIND(" ", $B92, C92+1)</f>
        <v>10</v>
      </c>
      <c r="E92">
        <f t="shared" si="69"/>
        <v>14</v>
      </c>
      <c r="F92">
        <f t="shared" si="64"/>
        <v>-40.612049999999996</v>
      </c>
      <c r="G92">
        <f t="shared" si="65"/>
        <v>172.67906666666667</v>
      </c>
    </row>
    <row r="93" spans="1:7">
      <c r="A93" t="s">
        <v>241</v>
      </c>
      <c r="B93" t="str">
        <f t="shared" si="66"/>
        <v>40 43.611 172 40.744</v>
      </c>
      <c r="C93">
        <f t="shared" si="67"/>
        <v>3</v>
      </c>
      <c r="D93">
        <f t="shared" ref="D93:E93" si="70">FIND(" ", $B93, C93+1)</f>
        <v>10</v>
      </c>
      <c r="E93">
        <f t="shared" si="70"/>
        <v>14</v>
      </c>
      <c r="F93">
        <f t="shared" si="64"/>
        <v>-40.726849999999999</v>
      </c>
      <c r="G93">
        <f t="shared" si="65"/>
        <v>172.67906666666667</v>
      </c>
    </row>
    <row r="94" spans="1:7">
      <c r="A94" t="s">
        <v>242</v>
      </c>
      <c r="B94" t="str">
        <f t="shared" si="66"/>
        <v>40 49.557 172 48.267</v>
      </c>
      <c r="C94">
        <f t="shared" si="67"/>
        <v>3</v>
      </c>
      <c r="D94">
        <f t="shared" ref="D94:E94" si="71">FIND(" ", $B94, C94+1)</f>
        <v>10</v>
      </c>
      <c r="E94">
        <f t="shared" si="71"/>
        <v>14</v>
      </c>
      <c r="F94">
        <f t="shared" si="64"/>
        <v>-40.825949999999999</v>
      </c>
      <c r="G94">
        <f t="shared" si="65"/>
        <v>172.80445</v>
      </c>
    </row>
    <row r="95" spans="1:7">
      <c r="A95" t="s">
        <v>243</v>
      </c>
      <c r="B95" t="str">
        <f t="shared" si="66"/>
        <v>40 46.605 173 01.005</v>
      </c>
      <c r="C95">
        <f t="shared" si="67"/>
        <v>3</v>
      </c>
      <c r="D95">
        <f t="shared" ref="D95:E95" si="72">FIND(" ", $B95, C95+1)</f>
        <v>10</v>
      </c>
      <c r="E95">
        <f t="shared" si="72"/>
        <v>14</v>
      </c>
      <c r="F95">
        <f t="shared" si="64"/>
        <v>-40.77675</v>
      </c>
      <c r="G95">
        <f t="shared" si="65"/>
        <v>173.01675</v>
      </c>
    </row>
    <row r="96" spans="1:7">
      <c r="A96" t="s">
        <v>244</v>
      </c>
      <c r="B96" t="str">
        <f t="shared" si="66"/>
        <v>40 57.685 173 04.978</v>
      </c>
      <c r="C96">
        <f t="shared" si="67"/>
        <v>3</v>
      </c>
      <c r="D96">
        <f t="shared" ref="D96:E96" si="73">FIND(" ", $B96, C96+1)</f>
        <v>10</v>
      </c>
      <c r="E96">
        <f t="shared" si="73"/>
        <v>14</v>
      </c>
      <c r="F96">
        <f t="shared" si="64"/>
        <v>-40.961416666666665</v>
      </c>
      <c r="G96">
        <f t="shared" si="65"/>
        <v>173.08296666666666</v>
      </c>
    </row>
    <row r="97" spans="1:7">
      <c r="A97" t="s">
        <v>245</v>
      </c>
      <c r="B97" t="str">
        <f t="shared" si="66"/>
        <v>41 00.979 173 00.608</v>
      </c>
      <c r="C97">
        <f t="shared" si="67"/>
        <v>3</v>
      </c>
      <c r="D97">
        <f t="shared" ref="D97:E97" si="74">FIND(" ", $B97, C97+1)</f>
        <v>10</v>
      </c>
      <c r="E97">
        <f t="shared" si="74"/>
        <v>14</v>
      </c>
      <c r="F97">
        <f t="shared" si="64"/>
        <v>-41.016316666666668</v>
      </c>
      <c r="G97">
        <f t="shared" si="65"/>
        <v>173.01013333333333</v>
      </c>
    </row>
    <row r="98" spans="1:7">
      <c r="A98" t="s">
        <v>246</v>
      </c>
      <c r="B98" t="str">
        <f t="shared" si="66"/>
        <v>41 15.953 173 04.978</v>
      </c>
      <c r="C98">
        <f t="shared" si="67"/>
        <v>3</v>
      </c>
      <c r="D98">
        <f t="shared" ref="D98:E98" si="75">FIND(" ", $B98, C98+1)</f>
        <v>10</v>
      </c>
      <c r="E98">
        <f t="shared" si="75"/>
        <v>14</v>
      </c>
      <c r="F98">
        <f t="shared" si="64"/>
        <v>-41.265883333333335</v>
      </c>
      <c r="G98">
        <f t="shared" si="65"/>
        <v>173.08296666666666</v>
      </c>
    </row>
    <row r="99" spans="1:7">
      <c r="A99" t="s">
        <v>247</v>
      </c>
      <c r="B99" t="str">
        <f t="shared" si="66"/>
        <v>41 20.109 173 12.492</v>
      </c>
      <c r="C99">
        <f t="shared" si="67"/>
        <v>3</v>
      </c>
      <c r="D99">
        <f t="shared" ref="D99:E99" si="76">FIND(" ", $B99, C99+1)</f>
        <v>10</v>
      </c>
      <c r="E99">
        <f t="shared" si="76"/>
        <v>14</v>
      </c>
      <c r="F99">
        <f t="shared" si="64"/>
        <v>-41.335149999999999</v>
      </c>
      <c r="G99">
        <f t="shared" si="65"/>
        <v>173.20820000000001</v>
      </c>
    </row>
    <row r="100" spans="1:7">
      <c r="A100" t="s">
        <v>248</v>
      </c>
      <c r="B100" t="str">
        <f t="shared" si="66"/>
        <v>40 55.889 173 47.088</v>
      </c>
      <c r="C100">
        <f t="shared" si="67"/>
        <v>3</v>
      </c>
      <c r="D100">
        <f t="shared" ref="D100:E100" si="77">FIND(" ", $B100, C100+1)</f>
        <v>10</v>
      </c>
      <c r="E100">
        <f t="shared" si="77"/>
        <v>14</v>
      </c>
      <c r="F100">
        <f t="shared" si="64"/>
        <v>-40.931483333333333</v>
      </c>
      <c r="G100">
        <f t="shared" si="65"/>
        <v>173.78479999999999</v>
      </c>
    </row>
    <row r="101" spans="1:7">
      <c r="A101" t="s">
        <v>249</v>
      </c>
      <c r="B101" t="str">
        <f t="shared" si="66"/>
        <v>40 48.702 173 45.896</v>
      </c>
      <c r="C101">
        <f t="shared" si="67"/>
        <v>3</v>
      </c>
      <c r="D101">
        <f t="shared" ref="D101:E101" si="78">FIND(" ", $B101, C101+1)</f>
        <v>10</v>
      </c>
      <c r="E101">
        <f t="shared" si="78"/>
        <v>14</v>
      </c>
      <c r="F101">
        <f t="shared" si="64"/>
        <v>-40.811700000000002</v>
      </c>
      <c r="G101">
        <f t="shared" si="65"/>
        <v>173.76493333333335</v>
      </c>
    </row>
    <row r="102" spans="1:7">
      <c r="A102" t="s">
        <v>250</v>
      </c>
      <c r="B102" t="str">
        <f t="shared" si="66"/>
        <v>40 41.215 173 58.211</v>
      </c>
      <c r="C102">
        <f t="shared" si="67"/>
        <v>3</v>
      </c>
      <c r="D102">
        <f t="shared" ref="D102:E102" si="79">FIND(" ", $B102, C102+1)</f>
        <v>10</v>
      </c>
      <c r="E102">
        <f t="shared" si="79"/>
        <v>14</v>
      </c>
      <c r="F102">
        <f t="shared" si="64"/>
        <v>-40.686916666666669</v>
      </c>
      <c r="G102">
        <f t="shared" si="65"/>
        <v>173.97018333333332</v>
      </c>
    </row>
    <row r="103" spans="1:7">
      <c r="A103" t="s">
        <v>251</v>
      </c>
      <c r="B103" t="str">
        <f t="shared" si="66"/>
        <v>40 53.193 173 57.019</v>
      </c>
      <c r="C103">
        <f t="shared" si="67"/>
        <v>3</v>
      </c>
      <c r="D103">
        <f t="shared" ref="D103:E103" si="80">FIND(" ", $B103, C103+1)</f>
        <v>10</v>
      </c>
      <c r="E103">
        <f t="shared" si="80"/>
        <v>14</v>
      </c>
      <c r="F103">
        <f t="shared" si="64"/>
        <v>-40.88655</v>
      </c>
      <c r="G103">
        <f t="shared" si="65"/>
        <v>173.95031666666668</v>
      </c>
    </row>
    <row r="104" spans="1:7">
      <c r="A104" t="s">
        <v>252</v>
      </c>
      <c r="B104" t="str">
        <f t="shared" si="66"/>
        <v>41 06.070 174 23.636</v>
      </c>
      <c r="C104">
        <f t="shared" si="67"/>
        <v>3</v>
      </c>
      <c r="D104">
        <f t="shared" ref="D104:E104" si="81">FIND(" ", $B104, C104+1)</f>
        <v>10</v>
      </c>
      <c r="E104">
        <f t="shared" si="81"/>
        <v>14</v>
      </c>
      <c r="F104">
        <f t="shared" si="64"/>
        <v>-41.101166666666664</v>
      </c>
      <c r="G104">
        <f t="shared" si="65"/>
        <v>174.39393333333334</v>
      </c>
    </row>
    <row r="105" spans="1:7">
      <c r="A105" t="s">
        <v>253</v>
      </c>
      <c r="B105" t="str">
        <f t="shared" si="66"/>
        <v>41 21.343 174 11.321</v>
      </c>
      <c r="C105">
        <f t="shared" si="67"/>
        <v>3</v>
      </c>
      <c r="D105">
        <f t="shared" ref="D105:E105" si="82">FIND(" ", $B105, C105+1)</f>
        <v>10</v>
      </c>
      <c r="E105">
        <f t="shared" si="82"/>
        <v>14</v>
      </c>
      <c r="F105">
        <f t="shared" si="64"/>
        <v>-41.355716666666666</v>
      </c>
      <c r="G105">
        <f t="shared" si="65"/>
        <v>174.18868333333333</v>
      </c>
    </row>
    <row r="106" spans="1:7">
      <c r="A106" t="s">
        <v>254</v>
      </c>
      <c r="B106" t="str">
        <f t="shared" si="66"/>
        <v>41 18.348 174 06.951</v>
      </c>
      <c r="C106">
        <f t="shared" si="67"/>
        <v>3</v>
      </c>
      <c r="D106">
        <f t="shared" ref="D106:E106" si="83">FIND(" ", $B106, C106+1)</f>
        <v>10</v>
      </c>
      <c r="E106">
        <f t="shared" si="83"/>
        <v>14</v>
      </c>
      <c r="F106">
        <f t="shared" si="64"/>
        <v>-41.305799999999998</v>
      </c>
      <c r="G106">
        <f t="shared" si="65"/>
        <v>174.11584999999999</v>
      </c>
    </row>
    <row r="107" spans="1:7">
      <c r="A107" t="s">
        <v>255</v>
      </c>
      <c r="B107" t="str">
        <f t="shared" si="66"/>
        <v>41 27.332 174 01.787</v>
      </c>
      <c r="C107">
        <f t="shared" si="67"/>
        <v>3</v>
      </c>
      <c r="D107">
        <f t="shared" ref="D107:E107" si="84">FIND(" ", $B107, C107+1)</f>
        <v>10</v>
      </c>
      <c r="E107">
        <f t="shared" si="84"/>
        <v>14</v>
      </c>
      <c r="F107">
        <f t="shared" si="64"/>
        <v>-41.455533333333335</v>
      </c>
      <c r="G107">
        <f t="shared" si="65"/>
        <v>174.02978333333334</v>
      </c>
    </row>
    <row r="108" spans="1:7">
      <c r="A108" t="s">
        <v>256</v>
      </c>
      <c r="B108" t="str">
        <f t="shared" si="66"/>
        <v>41 33.920 174 10.129</v>
      </c>
      <c r="C108">
        <f t="shared" si="67"/>
        <v>3</v>
      </c>
      <c r="D108">
        <f t="shared" ref="D108:E108" si="85">FIND(" ", $B108, C108+1)</f>
        <v>10</v>
      </c>
      <c r="E108">
        <f t="shared" si="85"/>
        <v>14</v>
      </c>
      <c r="F108">
        <f t="shared" si="64"/>
        <v>-41.565333333333335</v>
      </c>
      <c r="G108">
        <f t="shared" si="65"/>
        <v>174.16881666666666</v>
      </c>
    </row>
    <row r="109" spans="1:7">
      <c r="A109" t="s">
        <v>257</v>
      </c>
      <c r="B109" t="str">
        <f t="shared" si="66"/>
        <v>41 46.198 174 14.499</v>
      </c>
      <c r="C109">
        <f t="shared" si="67"/>
        <v>3</v>
      </c>
      <c r="D109">
        <f t="shared" ref="D109:E109" si="86">FIND(" ", $B109, C109+1)</f>
        <v>10</v>
      </c>
      <c r="E109">
        <f t="shared" si="86"/>
        <v>14</v>
      </c>
      <c r="F109">
        <f t="shared" si="64"/>
        <v>-41.769966666666669</v>
      </c>
      <c r="G109">
        <f t="shared" si="65"/>
        <v>174.24164999999999</v>
      </c>
    </row>
    <row r="110" spans="1:7">
      <c r="A110" t="s">
        <v>258</v>
      </c>
      <c r="B110" t="str">
        <f t="shared" si="66"/>
        <v>42 29.741 173 30.918</v>
      </c>
      <c r="C110">
        <f t="shared" si="67"/>
        <v>3</v>
      </c>
      <c r="D110">
        <f t="shared" ref="D110:E110" si="87">FIND(" ", $B110, C110+1)</f>
        <v>10</v>
      </c>
      <c r="E110">
        <f t="shared" si="87"/>
        <v>14</v>
      </c>
      <c r="F110">
        <f t="shared" si="64"/>
        <v>-42.495683333333332</v>
      </c>
      <c r="G110">
        <f t="shared" si="65"/>
        <v>173.5153</v>
      </c>
    </row>
    <row r="111" spans="1:7">
      <c r="A111" t="s">
        <v>259</v>
      </c>
      <c r="B111" t="str">
        <f t="shared" si="66"/>
        <v>42 54.542 173 16.509</v>
      </c>
      <c r="C111">
        <f t="shared" si="67"/>
        <v>3</v>
      </c>
      <c r="D111">
        <f t="shared" ref="D111:E111" si="88">FIND(" ", $B111, C111+1)</f>
        <v>10</v>
      </c>
      <c r="E111">
        <f t="shared" si="88"/>
        <v>14</v>
      </c>
      <c r="F111">
        <f t="shared" si="64"/>
        <v>-42.909033333333333</v>
      </c>
      <c r="G111">
        <f t="shared" si="65"/>
        <v>173.27515</v>
      </c>
    </row>
    <row r="112" spans="1:7">
      <c r="A112" t="s">
        <v>260</v>
      </c>
      <c r="B112" t="str">
        <f t="shared" si="66"/>
        <v>43 03.310 173 04.247</v>
      </c>
      <c r="C112">
        <f t="shared" si="67"/>
        <v>3</v>
      </c>
      <c r="D112">
        <f t="shared" ref="D112:E112" si="89">FIND(" ", $B112, C112+1)</f>
        <v>10</v>
      </c>
      <c r="E112">
        <f t="shared" si="89"/>
        <v>14</v>
      </c>
      <c r="F112">
        <f t="shared" si="64"/>
        <v>-43.055166666666665</v>
      </c>
      <c r="G112">
        <f t="shared" si="65"/>
        <v>173.07078333333334</v>
      </c>
    </row>
    <row r="113" spans="1:7">
      <c r="A113" t="s">
        <v>261</v>
      </c>
      <c r="B113" t="str">
        <f t="shared" si="66"/>
        <v>43 07.802 172 47.224</v>
      </c>
      <c r="C113">
        <f t="shared" si="67"/>
        <v>3</v>
      </c>
      <c r="D113">
        <f t="shared" ref="D113:E113" si="90">FIND(" ", $B113, C113+1)</f>
        <v>10</v>
      </c>
      <c r="E113">
        <f t="shared" si="90"/>
        <v>14</v>
      </c>
      <c r="F113">
        <f t="shared" si="64"/>
        <v>-43.13003333333333</v>
      </c>
      <c r="G113">
        <f t="shared" si="65"/>
        <v>172.78706666666668</v>
      </c>
    </row>
    <row r="114" spans="1:7">
      <c r="A114" t="s">
        <v>262</v>
      </c>
      <c r="B114" t="str">
        <f t="shared" si="66"/>
        <v>43 22.326 172 42.574</v>
      </c>
      <c r="C114">
        <f t="shared" si="67"/>
        <v>3</v>
      </c>
      <c r="D114">
        <f t="shared" ref="D114:E114" si="91">FIND(" ", $B114, C114+1)</f>
        <v>10</v>
      </c>
      <c r="E114">
        <f t="shared" si="91"/>
        <v>14</v>
      </c>
      <c r="F114">
        <f t="shared" si="64"/>
        <v>-43.372100000000003</v>
      </c>
      <c r="G114">
        <f t="shared" si="65"/>
        <v>172.70956666666666</v>
      </c>
    </row>
    <row r="115" spans="1:7">
      <c r="A115" t="s">
        <v>263</v>
      </c>
      <c r="B115" t="str">
        <f t="shared" si="66"/>
        <v>43 33.106 172 45.035</v>
      </c>
      <c r="C115">
        <f t="shared" si="67"/>
        <v>3</v>
      </c>
      <c r="D115">
        <f t="shared" ref="D115:E115" si="92">FIND(" ", $B115, C115+1)</f>
        <v>10</v>
      </c>
      <c r="E115">
        <f t="shared" si="92"/>
        <v>14</v>
      </c>
      <c r="F115">
        <f t="shared" si="64"/>
        <v>-43.551766666666666</v>
      </c>
      <c r="G115">
        <f t="shared" si="65"/>
        <v>172.75058333333334</v>
      </c>
    </row>
    <row r="116" spans="1:7">
      <c r="A116" t="s">
        <v>264</v>
      </c>
      <c r="B116" t="str">
        <f t="shared" si="66"/>
        <v>43 40.892 173 04.725</v>
      </c>
      <c r="C116">
        <f t="shared" si="67"/>
        <v>3</v>
      </c>
      <c r="D116">
        <f t="shared" ref="D116:E116" si="93">FIND(" ", $B116, C116+1)</f>
        <v>10</v>
      </c>
      <c r="E116">
        <f t="shared" si="93"/>
        <v>14</v>
      </c>
      <c r="F116">
        <f t="shared" si="64"/>
        <v>-43.681533333333334</v>
      </c>
      <c r="G116">
        <f t="shared" si="65"/>
        <v>173.07875000000001</v>
      </c>
    </row>
    <row r="117" spans="1:7">
      <c r="A117" t="s">
        <v>265</v>
      </c>
      <c r="B117" t="str">
        <f t="shared" si="66"/>
        <v>43 47.481 173 07.186</v>
      </c>
      <c r="C117">
        <f t="shared" si="67"/>
        <v>3</v>
      </c>
      <c r="D117">
        <f t="shared" ref="D117:E117" si="94">FIND(" ", $B117, C117+1)</f>
        <v>10</v>
      </c>
      <c r="E117">
        <f t="shared" si="94"/>
        <v>14</v>
      </c>
      <c r="F117">
        <f t="shared" si="64"/>
        <v>-43.791350000000001</v>
      </c>
      <c r="G117">
        <f t="shared" si="65"/>
        <v>173.11976666666666</v>
      </c>
    </row>
    <row r="118" spans="1:7">
      <c r="A118" t="s">
        <v>266</v>
      </c>
      <c r="B118" t="str">
        <f t="shared" si="66"/>
        <v>43 53.470 173 01.443</v>
      </c>
      <c r="C118">
        <f t="shared" si="67"/>
        <v>3</v>
      </c>
      <c r="D118">
        <f t="shared" ref="D118:E118" si="95">FIND(" ", $B118, C118+1)</f>
        <v>10</v>
      </c>
      <c r="E118">
        <f t="shared" si="95"/>
        <v>14</v>
      </c>
      <c r="F118">
        <f t="shared" si="64"/>
        <v>-43.891166666666663</v>
      </c>
      <c r="G118">
        <f t="shared" si="65"/>
        <v>173.02404999999999</v>
      </c>
    </row>
    <row r="119" spans="1:7">
      <c r="A119" t="s">
        <v>267</v>
      </c>
      <c r="B119" t="str">
        <f t="shared" si="66"/>
        <v>43 53.470 172 51.598</v>
      </c>
      <c r="C119">
        <f t="shared" si="67"/>
        <v>3</v>
      </c>
      <c r="D119">
        <f t="shared" ref="D119:E119" si="96">FIND(" ", $B119, C119+1)</f>
        <v>10</v>
      </c>
      <c r="E119">
        <f t="shared" si="96"/>
        <v>14</v>
      </c>
      <c r="F119">
        <f t="shared" si="64"/>
        <v>-43.891166666666663</v>
      </c>
      <c r="G119">
        <f t="shared" si="65"/>
        <v>172.85996666666668</v>
      </c>
    </row>
    <row r="120" spans="1:7">
      <c r="A120" t="s">
        <v>268</v>
      </c>
      <c r="B120" t="str">
        <f t="shared" si="66"/>
        <v>43 49.277 172 42.574</v>
      </c>
      <c r="C120">
        <f t="shared" si="67"/>
        <v>3</v>
      </c>
      <c r="D120">
        <f t="shared" ref="D120:E120" si="97">FIND(" ", $B120, C120+1)</f>
        <v>10</v>
      </c>
      <c r="E120">
        <f t="shared" si="97"/>
        <v>14</v>
      </c>
      <c r="F120">
        <f t="shared" si="64"/>
        <v>-43.821283333333334</v>
      </c>
      <c r="G120">
        <f t="shared" si="65"/>
        <v>172.70956666666666</v>
      </c>
    </row>
    <row r="121" spans="1:7">
      <c r="A121" t="s">
        <v>269</v>
      </c>
      <c r="B121" t="str">
        <f t="shared" si="66"/>
        <v>43 51.374 172 22.474</v>
      </c>
      <c r="C121">
        <f t="shared" si="67"/>
        <v>3</v>
      </c>
      <c r="D121">
        <f t="shared" ref="D121:E121" si="98">FIND(" ", $B121, C121+1)</f>
        <v>10</v>
      </c>
      <c r="E121">
        <f t="shared" si="98"/>
        <v>14</v>
      </c>
      <c r="F121">
        <f t="shared" si="64"/>
        <v>-43.856233333333336</v>
      </c>
      <c r="G121">
        <f t="shared" si="65"/>
        <v>172.37456666666668</v>
      </c>
    </row>
    <row r="122" spans="1:7">
      <c r="A122" t="s">
        <v>270</v>
      </c>
      <c r="B122" t="str">
        <f t="shared" si="66"/>
        <v>44 14.352 171 23.533</v>
      </c>
      <c r="C122">
        <f t="shared" si="67"/>
        <v>3</v>
      </c>
      <c r="D122">
        <f t="shared" ref="D122:E122" si="99">FIND(" ", $B122, C122+1)</f>
        <v>10</v>
      </c>
      <c r="E122">
        <f t="shared" si="99"/>
        <v>14</v>
      </c>
      <c r="F122">
        <f t="shared" si="64"/>
        <v>-44.239199999999997</v>
      </c>
      <c r="G122">
        <f t="shared" si="65"/>
        <v>171.39221666666666</v>
      </c>
    </row>
    <row r="123" spans="1:7">
      <c r="A123" t="s">
        <v>271</v>
      </c>
      <c r="B123" t="str">
        <f t="shared" si="66"/>
        <v>44 23.291 171 13.872</v>
      </c>
      <c r="C123">
        <f t="shared" si="67"/>
        <v>3</v>
      </c>
      <c r="D123">
        <f t="shared" ref="D123:E123" si="100">FIND(" ", $B123, C123+1)</f>
        <v>10</v>
      </c>
      <c r="E123">
        <f t="shared" si="100"/>
        <v>14</v>
      </c>
      <c r="F123">
        <f t="shared" si="64"/>
        <v>-44.38818333333333</v>
      </c>
      <c r="G123">
        <f t="shared" si="65"/>
        <v>171.2312</v>
      </c>
    </row>
    <row r="124" spans="1:7">
      <c r="A124" t="s">
        <v>272</v>
      </c>
      <c r="B124" t="str">
        <f t="shared" si="66"/>
        <v>44 34.930 171 09.145</v>
      </c>
      <c r="C124">
        <f t="shared" si="67"/>
        <v>3</v>
      </c>
      <c r="D124">
        <f t="shared" ref="D124:E124" si="101">FIND(" ", $B124, C124+1)</f>
        <v>10</v>
      </c>
      <c r="E124">
        <f t="shared" si="101"/>
        <v>14</v>
      </c>
      <c r="F124">
        <f t="shared" si="64"/>
        <v>-44.582166666666666</v>
      </c>
      <c r="G124">
        <f t="shared" si="65"/>
        <v>171.15241666666665</v>
      </c>
    </row>
    <row r="125" spans="1:7">
      <c r="A125" t="s">
        <v>273</v>
      </c>
      <c r="B125" t="str">
        <f t="shared" si="66"/>
        <v>44 55.908 171 10.441</v>
      </c>
      <c r="C125">
        <f t="shared" si="67"/>
        <v>3</v>
      </c>
      <c r="D125">
        <f t="shared" ref="D125:E125" si="102">FIND(" ", $B125, C125+1)</f>
        <v>10</v>
      </c>
      <c r="E125">
        <f t="shared" si="102"/>
        <v>14</v>
      </c>
      <c r="F125">
        <f t="shared" si="64"/>
        <v>-44.931800000000003</v>
      </c>
      <c r="G125">
        <f t="shared" si="65"/>
        <v>171.17401666666666</v>
      </c>
    </row>
    <row r="126" spans="1:7">
      <c r="A126" t="s">
        <v>274</v>
      </c>
      <c r="B126" t="str">
        <f t="shared" si="66"/>
        <v>45 10.282 170 55.208</v>
      </c>
      <c r="C126">
        <f t="shared" si="67"/>
        <v>3</v>
      </c>
      <c r="D126">
        <f t="shared" ref="D126:E126" si="103">FIND(" ", $B126, C126+1)</f>
        <v>10</v>
      </c>
      <c r="E126">
        <f t="shared" si="103"/>
        <v>14</v>
      </c>
      <c r="F126">
        <f t="shared" si="64"/>
        <v>-45.171366666666664</v>
      </c>
      <c r="G126">
        <f t="shared" si="65"/>
        <v>170.92013333333333</v>
      </c>
    </row>
    <row r="127" spans="1:7">
      <c r="A127" t="s">
        <v>275</v>
      </c>
      <c r="B127" t="str">
        <f t="shared" si="66"/>
        <v>45 20.797 170 48.987</v>
      </c>
      <c r="C127">
        <f t="shared" si="67"/>
        <v>3</v>
      </c>
      <c r="D127">
        <f t="shared" ref="D127:E127" si="104">FIND(" ", $B127, C127+1)</f>
        <v>10</v>
      </c>
      <c r="E127">
        <f t="shared" si="104"/>
        <v>14</v>
      </c>
      <c r="F127">
        <f t="shared" si="64"/>
        <v>-45.346616666666669</v>
      </c>
      <c r="G127">
        <f t="shared" si="65"/>
        <v>170.81645</v>
      </c>
    </row>
    <row r="128" spans="1:7">
      <c r="A128" t="s">
        <v>276</v>
      </c>
      <c r="B128" t="str">
        <f t="shared" si="66"/>
        <v>45 22.859 170 52.637</v>
      </c>
      <c r="C128">
        <f t="shared" si="67"/>
        <v>3</v>
      </c>
      <c r="D128">
        <f t="shared" ref="D128:E128" si="105">FIND(" ", $B128, C128+1)</f>
        <v>10</v>
      </c>
      <c r="E128">
        <f t="shared" si="105"/>
        <v>14</v>
      </c>
      <c r="F128">
        <f t="shared" si="64"/>
        <v>-45.380983333333333</v>
      </c>
      <c r="G128">
        <f t="shared" si="65"/>
        <v>170.87728333333334</v>
      </c>
    </row>
    <row r="129" spans="1:7">
      <c r="A129" t="s">
        <v>277</v>
      </c>
      <c r="B129" t="str">
        <f t="shared" si="66"/>
        <v>45 44.416 170 33.858</v>
      </c>
      <c r="C129">
        <f t="shared" si="67"/>
        <v>3</v>
      </c>
      <c r="D129">
        <f t="shared" ref="D129:E129" si="106">FIND(" ", $B129, C129+1)</f>
        <v>10</v>
      </c>
      <c r="E129">
        <f t="shared" si="106"/>
        <v>14</v>
      </c>
      <c r="F129">
        <f t="shared" si="64"/>
        <v>-45.740266666666663</v>
      </c>
      <c r="G129">
        <f t="shared" si="65"/>
        <v>170.5643</v>
      </c>
    </row>
    <row r="130" spans="1:7">
      <c r="A130" t="s">
        <v>278</v>
      </c>
      <c r="B130" t="str">
        <f t="shared" si="66"/>
        <v>45 47.715 170 45.781</v>
      </c>
      <c r="C130">
        <f t="shared" si="67"/>
        <v>3</v>
      </c>
      <c r="D130">
        <f t="shared" ref="D130:E130" si="107">FIND(" ", $B130, C130+1)</f>
        <v>10</v>
      </c>
      <c r="E130">
        <f t="shared" si="107"/>
        <v>14</v>
      </c>
      <c r="F130">
        <f t="shared" si="64"/>
        <v>-45.795250000000003</v>
      </c>
      <c r="G130">
        <f t="shared" si="65"/>
        <v>170.76301666666666</v>
      </c>
    </row>
    <row r="131" spans="1:7">
      <c r="A131" t="s">
        <v>279</v>
      </c>
      <c r="B131" t="str">
        <f t="shared" si="66"/>
        <v>45 52.806 170 43.639</v>
      </c>
      <c r="C131">
        <f t="shared" si="67"/>
        <v>3</v>
      </c>
      <c r="D131">
        <f t="shared" ref="D131:E131" si="108">FIND(" ", $B131, C131+1)</f>
        <v>10</v>
      </c>
      <c r="E131">
        <f t="shared" si="108"/>
        <v>14</v>
      </c>
      <c r="F131">
        <f t="shared" si="64"/>
        <v>-45.880099999999999</v>
      </c>
      <c r="G131">
        <f t="shared" si="65"/>
        <v>170.72731666666667</v>
      </c>
    </row>
    <row r="132" spans="1:7">
      <c r="A132" t="s">
        <v>280</v>
      </c>
      <c r="B132" t="str">
        <f t="shared" si="66"/>
        <v>45 56.998 170 20.500</v>
      </c>
      <c r="C132">
        <f t="shared" si="67"/>
        <v>3</v>
      </c>
      <c r="D132">
        <f t="shared" ref="D132:E132" si="109">FIND(" ", $B132, C132+1)</f>
        <v>10</v>
      </c>
      <c r="E132">
        <f t="shared" si="109"/>
        <v>14</v>
      </c>
      <c r="F132">
        <f t="shared" si="64"/>
        <v>-45.949966666666668</v>
      </c>
      <c r="G132">
        <f t="shared" si="65"/>
        <v>170.34166666666667</v>
      </c>
    </row>
    <row r="133" spans="1:7">
      <c r="A133" t="s">
        <v>281</v>
      </c>
      <c r="B133" t="str">
        <f t="shared" si="66"/>
        <v>46 03.886 170 12.788</v>
      </c>
      <c r="C133">
        <f t="shared" si="67"/>
        <v>3</v>
      </c>
      <c r="D133">
        <f t="shared" ref="D133:E133" si="110">FIND(" ", $B133, C133+1)</f>
        <v>10</v>
      </c>
      <c r="E133">
        <f t="shared" si="110"/>
        <v>14</v>
      </c>
      <c r="F133">
        <f t="shared" si="64"/>
        <v>-46.064766666666664</v>
      </c>
      <c r="G133">
        <f t="shared" si="65"/>
        <v>170.21313333333333</v>
      </c>
    </row>
    <row r="134" spans="1:7">
      <c r="A134" t="s">
        <v>282</v>
      </c>
      <c r="B134" t="str">
        <f t="shared" si="66"/>
        <v>46 08.977 170 11.502</v>
      </c>
      <c r="C134">
        <f t="shared" si="67"/>
        <v>3</v>
      </c>
      <c r="D134">
        <f t="shared" ref="D134:E134" si="111">FIND(" ", $B134, C134+1)</f>
        <v>10</v>
      </c>
      <c r="E134">
        <f t="shared" si="111"/>
        <v>14</v>
      </c>
      <c r="F134">
        <f t="shared" si="64"/>
        <v>-46.149616666666667</v>
      </c>
      <c r="G134">
        <f t="shared" si="65"/>
        <v>170.1917</v>
      </c>
    </row>
    <row r="135" spans="1:7">
      <c r="A135" t="s">
        <v>283</v>
      </c>
      <c r="B135" t="str">
        <f t="shared" si="66"/>
        <v>46 19.565 169 50.002</v>
      </c>
      <c r="C135">
        <f t="shared" si="67"/>
        <v>3</v>
      </c>
      <c r="D135">
        <f t="shared" ref="D135:E135" si="112">FIND(" ", $B135, C135+1)</f>
        <v>10</v>
      </c>
      <c r="E135">
        <f t="shared" si="112"/>
        <v>14</v>
      </c>
      <c r="F135">
        <f t="shared" si="64"/>
        <v>-46.326083333333337</v>
      </c>
      <c r="G135">
        <f t="shared" si="65"/>
        <v>169.83336666666668</v>
      </c>
    </row>
    <row r="136" spans="1:7">
      <c r="A136" t="s">
        <v>284</v>
      </c>
      <c r="B136" t="str">
        <f t="shared" si="66"/>
        <v>46 27.843 169 47.935</v>
      </c>
      <c r="C136">
        <f t="shared" si="67"/>
        <v>3</v>
      </c>
      <c r="D136">
        <f t="shared" ref="D136:E136" si="113">FIND(" ", $B136, C136+1)</f>
        <v>10</v>
      </c>
      <c r="E136">
        <f t="shared" si="113"/>
        <v>14</v>
      </c>
      <c r="F136">
        <f t="shared" si="64"/>
        <v>-46.46405</v>
      </c>
      <c r="G136">
        <f t="shared" si="65"/>
        <v>169.79891666666666</v>
      </c>
    </row>
    <row r="137" spans="1:7">
      <c r="A137" t="s">
        <v>285</v>
      </c>
      <c r="B137" t="str">
        <f t="shared" si="66"/>
        <v>46 35.030 169 35.080</v>
      </c>
      <c r="C137">
        <f t="shared" si="67"/>
        <v>3</v>
      </c>
      <c r="D137">
        <f t="shared" ref="D137:E137" si="114">FIND(" ", $B137, C137+1)</f>
        <v>10</v>
      </c>
      <c r="E137">
        <f t="shared" si="114"/>
        <v>14</v>
      </c>
      <c r="F137">
        <f t="shared" si="64"/>
        <v>-46.583833333333331</v>
      </c>
      <c r="G137">
        <f t="shared" si="65"/>
        <v>169.58466666666666</v>
      </c>
    </row>
    <row r="138" spans="1:7">
      <c r="A138" t="s">
        <v>286</v>
      </c>
      <c r="B138" t="str">
        <f t="shared" si="66"/>
        <v>46 40.121 169 12.370</v>
      </c>
      <c r="C138">
        <f t="shared" si="67"/>
        <v>3</v>
      </c>
      <c r="D138">
        <f t="shared" ref="D138:E138" si="115">FIND(" ", $B138, C138+1)</f>
        <v>10</v>
      </c>
      <c r="E138">
        <f t="shared" si="115"/>
        <v>14</v>
      </c>
      <c r="F138">
        <f t="shared" si="64"/>
        <v>-46.668683333333334</v>
      </c>
      <c r="G138">
        <f t="shared" si="65"/>
        <v>169.20616666666666</v>
      </c>
    </row>
    <row r="139" spans="1:7">
      <c r="A139" t="s">
        <v>287</v>
      </c>
      <c r="B139" t="str">
        <f t="shared" si="66"/>
        <v>46 38.923 168 50.517</v>
      </c>
      <c r="C139">
        <f t="shared" si="67"/>
        <v>3</v>
      </c>
      <c r="D139">
        <f t="shared" ref="D139:E139" si="116">FIND(" ", $B139, C139+1)</f>
        <v>10</v>
      </c>
      <c r="E139">
        <f t="shared" si="116"/>
        <v>14</v>
      </c>
      <c r="F139">
        <f t="shared" si="64"/>
        <v>-46.648716666666665</v>
      </c>
      <c r="G139">
        <f t="shared" si="65"/>
        <v>168.84195</v>
      </c>
    </row>
    <row r="140" spans="1:7">
      <c r="A140" t="s">
        <v>288</v>
      </c>
      <c r="B140" t="str">
        <f t="shared" si="66"/>
        <v>46 34.281 168 47.309</v>
      </c>
      <c r="C140">
        <f t="shared" si="67"/>
        <v>3</v>
      </c>
      <c r="D140">
        <f t="shared" ref="D140:E140" si="117">FIND(" ", $B140, C140+1)</f>
        <v>10</v>
      </c>
      <c r="E140">
        <f t="shared" si="117"/>
        <v>14</v>
      </c>
      <c r="F140">
        <f t="shared" si="64"/>
        <v>-46.571350000000002</v>
      </c>
      <c r="G140">
        <f t="shared" si="65"/>
        <v>168.78848333333335</v>
      </c>
    </row>
    <row r="141" spans="1:7">
      <c r="A141" t="s">
        <v>289</v>
      </c>
      <c r="B141" t="str">
        <f t="shared" si="66"/>
        <v>46 35.791 168 19.249</v>
      </c>
      <c r="C141">
        <f t="shared" si="67"/>
        <v>3</v>
      </c>
      <c r="D141">
        <f t="shared" ref="D141:E141" si="118">FIND(" ", $B141, C141+1)</f>
        <v>10</v>
      </c>
      <c r="E141">
        <f t="shared" si="118"/>
        <v>14</v>
      </c>
      <c r="F141">
        <f t="shared" si="64"/>
        <v>-46.596516666666666</v>
      </c>
      <c r="G141">
        <f t="shared" si="65"/>
        <v>168.32081666666667</v>
      </c>
    </row>
    <row r="142" spans="1:7">
      <c r="A142" t="s">
        <v>290</v>
      </c>
      <c r="B142" t="str">
        <f t="shared" si="66"/>
        <v>46 20.805 168 08.033</v>
      </c>
      <c r="C142">
        <f t="shared" si="67"/>
        <v>3</v>
      </c>
      <c r="D142">
        <f t="shared" ref="D142:E142" si="119">FIND(" ", $B142, C142+1)</f>
        <v>10</v>
      </c>
      <c r="E142">
        <f t="shared" si="119"/>
        <v>14</v>
      </c>
      <c r="F142">
        <f t="shared" si="64"/>
        <v>-46.34675</v>
      </c>
      <c r="G142">
        <f t="shared" si="65"/>
        <v>168.13388333333333</v>
      </c>
    </row>
    <row r="143" spans="1:7">
      <c r="A143" t="s">
        <v>291</v>
      </c>
      <c r="B143" t="str">
        <f t="shared" si="66"/>
        <v>46 23.201 167 45.590</v>
      </c>
      <c r="C143">
        <f t="shared" si="67"/>
        <v>3</v>
      </c>
      <c r="D143">
        <f t="shared" ref="D143:E143" si="120">FIND(" ", $B143, C143+1)</f>
        <v>10</v>
      </c>
      <c r="E143">
        <f t="shared" si="120"/>
        <v>14</v>
      </c>
      <c r="F143">
        <f t="shared" si="64"/>
        <v>-46.38668333333333</v>
      </c>
      <c r="G143">
        <f t="shared" si="65"/>
        <v>167.75983333333335</v>
      </c>
    </row>
    <row r="144" spans="1:7">
      <c r="A144" t="s">
        <v>292</v>
      </c>
      <c r="B144" t="str">
        <f t="shared" si="66"/>
        <v>46 15.415 167 42.137</v>
      </c>
      <c r="C144">
        <f t="shared" si="67"/>
        <v>3</v>
      </c>
      <c r="D144">
        <f t="shared" ref="D144:E144" si="121">FIND(" ", $B144, C144+1)</f>
        <v>10</v>
      </c>
      <c r="E144">
        <f t="shared" si="121"/>
        <v>14</v>
      </c>
      <c r="F144">
        <f t="shared" si="64"/>
        <v>-46.256916666666669</v>
      </c>
      <c r="G144">
        <f t="shared" si="65"/>
        <v>167.70228333333333</v>
      </c>
    </row>
    <row r="145" spans="1:7">
      <c r="A145" t="s">
        <v>293</v>
      </c>
      <c r="B145" t="str">
        <f t="shared" si="66"/>
        <v>46 07.928 167 25.737</v>
      </c>
      <c r="C145">
        <f t="shared" si="67"/>
        <v>3</v>
      </c>
      <c r="D145">
        <f t="shared" ref="D145:E145" si="122">FIND(" ", $B145, C145+1)</f>
        <v>10</v>
      </c>
      <c r="E145">
        <f t="shared" si="122"/>
        <v>14</v>
      </c>
      <c r="F145">
        <f t="shared" si="64"/>
        <v>-46.132133333333336</v>
      </c>
      <c r="G145">
        <f t="shared" si="65"/>
        <v>167.42894999999999</v>
      </c>
    </row>
    <row r="146" spans="1:7">
      <c r="A146" t="s">
        <v>294</v>
      </c>
      <c r="B146" t="str">
        <f t="shared" si="66"/>
        <v>46 14.816 167 20.557</v>
      </c>
      <c r="C146">
        <f t="shared" si="67"/>
        <v>3</v>
      </c>
      <c r="D146">
        <f t="shared" ref="D146:E146" si="123">FIND(" ", $B146, C146+1)</f>
        <v>10</v>
      </c>
      <c r="E146">
        <f t="shared" si="123"/>
        <v>14</v>
      </c>
      <c r="F146">
        <f t="shared" si="64"/>
        <v>-46.246933333333331</v>
      </c>
      <c r="G146">
        <f t="shared" si="65"/>
        <v>167.34261666666666</v>
      </c>
    </row>
    <row r="147" spans="1:7">
      <c r="A147" t="s">
        <v>295</v>
      </c>
      <c r="B147" t="str">
        <f t="shared" si="66"/>
        <v>46 12.121 166 38.692</v>
      </c>
      <c r="C147">
        <f t="shared" si="67"/>
        <v>3</v>
      </c>
      <c r="D147">
        <f t="shared" ref="D147:E147" si="124">FIND(" ", $B147, C147+1)</f>
        <v>10</v>
      </c>
      <c r="E147">
        <f t="shared" si="124"/>
        <v>14</v>
      </c>
      <c r="F147">
        <f t="shared" si="64"/>
        <v>-46.202016666666665</v>
      </c>
      <c r="G147">
        <f t="shared" si="65"/>
        <v>166.64486666666667</v>
      </c>
    </row>
    <row r="148" spans="1:7">
      <c r="A148" t="s">
        <v>296</v>
      </c>
      <c r="B148" t="str">
        <f t="shared" si="66"/>
        <v>45 56.249 166 25.744</v>
      </c>
      <c r="C148">
        <f t="shared" si="67"/>
        <v>3</v>
      </c>
      <c r="D148">
        <f t="shared" ref="D148:E148" si="125">FIND(" ", $B148, C148+1)</f>
        <v>10</v>
      </c>
      <c r="E148">
        <f t="shared" si="125"/>
        <v>14</v>
      </c>
      <c r="F148">
        <f t="shared" si="64"/>
        <v>-45.937483333333333</v>
      </c>
      <c r="G148">
        <f t="shared" si="65"/>
        <v>166.42906666666667</v>
      </c>
    </row>
    <row r="149" spans="1:7">
      <c r="A149" t="s">
        <v>297</v>
      </c>
      <c r="B149" t="str">
        <f t="shared" si="66"/>
        <v>45 40.677 166 27.902</v>
      </c>
      <c r="C149">
        <f t="shared" si="67"/>
        <v>3</v>
      </c>
      <c r="D149">
        <f t="shared" ref="D149:E149" si="126">FIND(" ", $B149, C149+1)</f>
        <v>10</v>
      </c>
      <c r="E149">
        <f t="shared" si="126"/>
        <v>14</v>
      </c>
      <c r="F149">
        <f t="shared" si="64"/>
        <v>-45.677950000000003</v>
      </c>
      <c r="G149">
        <f t="shared" si="65"/>
        <v>166.46503333333334</v>
      </c>
    </row>
    <row r="150" spans="1:7">
      <c r="A150" t="s">
        <v>298</v>
      </c>
      <c r="B150" t="str">
        <f t="shared" si="66"/>
        <v>45 34.988 166 40.419</v>
      </c>
      <c r="C150">
        <f t="shared" si="67"/>
        <v>3</v>
      </c>
      <c r="D150">
        <f t="shared" ref="D150:E150" si="127">FIND(" ", $B150, C150+1)</f>
        <v>10</v>
      </c>
      <c r="E150">
        <f t="shared" si="127"/>
        <v>14</v>
      </c>
      <c r="F150">
        <f t="shared" si="64"/>
        <v>-45.583133333333336</v>
      </c>
      <c r="G150">
        <f t="shared" si="65"/>
        <v>166.67365000000001</v>
      </c>
    </row>
    <row r="151" spans="1:7">
      <c r="A151" t="s">
        <v>299</v>
      </c>
      <c r="B151" t="str">
        <f t="shared" si="66"/>
        <v>45 14.175 166 51.003</v>
      </c>
      <c r="C151">
        <f t="shared" si="67"/>
        <v>3</v>
      </c>
      <c r="D151">
        <f t="shared" ref="D151:E151" si="128">FIND(" ", $B151, C151+1)</f>
        <v>10</v>
      </c>
      <c r="E151">
        <f t="shared" si="128"/>
        <v>14</v>
      </c>
      <c r="F151">
        <f t="shared" si="64"/>
        <v>-45.236249999999998</v>
      </c>
      <c r="G151">
        <f t="shared" si="65"/>
        <v>166.85005000000001</v>
      </c>
    </row>
    <row r="152" spans="1:7">
      <c r="A152" t="s">
        <v>300</v>
      </c>
      <c r="B152" t="str">
        <f t="shared" ref="B152:B163" si="129">SUBSTITUTE(SUBSTITUTE(TRIM(A152), "S", ""), "E", "")</f>
        <v>44 00.208 168 24.800</v>
      </c>
      <c r="C152">
        <f t="shared" ref="C152:C163" si="130">FIND(" ", $B152)</f>
        <v>3</v>
      </c>
      <c r="D152">
        <f t="shared" ref="D152:E163" si="131">FIND(" ", $B152, C152+1)</f>
        <v>10</v>
      </c>
      <c r="E152">
        <f t="shared" si="131"/>
        <v>14</v>
      </c>
      <c r="F152">
        <f t="shared" si="64"/>
        <v>-44.003466666666668</v>
      </c>
      <c r="G152">
        <f t="shared" si="65"/>
        <v>168.41333333333333</v>
      </c>
    </row>
    <row r="153" spans="1:7">
      <c r="A153" t="s">
        <v>301</v>
      </c>
      <c r="B153" t="str">
        <f t="shared" si="129"/>
        <v>43 59.309 168 46.671</v>
      </c>
      <c r="C153">
        <f t="shared" si="130"/>
        <v>3</v>
      </c>
      <c r="D153">
        <f t="shared" si="131"/>
        <v>10</v>
      </c>
      <c r="E153">
        <f t="shared" si="131"/>
        <v>14</v>
      </c>
      <c r="F153">
        <f t="shared" si="64"/>
        <v>-43.988483333333335</v>
      </c>
      <c r="G153">
        <f t="shared" si="65"/>
        <v>168.77785</v>
      </c>
    </row>
    <row r="154" spans="1:7">
      <c r="A154" t="s">
        <v>302</v>
      </c>
      <c r="B154" t="str">
        <f t="shared" si="129"/>
        <v>43 43.092 169 13.629</v>
      </c>
      <c r="C154">
        <f t="shared" si="130"/>
        <v>3</v>
      </c>
      <c r="D154">
        <f t="shared" si="131"/>
        <v>10</v>
      </c>
      <c r="E154">
        <f t="shared" si="131"/>
        <v>14</v>
      </c>
      <c r="F154">
        <f t="shared" ref="F154:F163" si="132">-VALUE(MID($B154, 1, C154-1)) - VALUE(MID($B154, C154, D154-C154))/60</f>
        <v>-43.718200000000003</v>
      </c>
      <c r="G154">
        <f t="shared" ref="G154:G163" si="133">VALUE(MID($B154, D154, E154-D154))+VALUE(MID($B154, E154,10))/60</f>
        <v>169.22714999999999</v>
      </c>
    </row>
    <row r="155" spans="1:7">
      <c r="A155" t="s">
        <v>303</v>
      </c>
      <c r="B155" t="str">
        <f t="shared" si="129"/>
        <v>43 34.656 169 39.295</v>
      </c>
      <c r="C155">
        <f t="shared" si="130"/>
        <v>3</v>
      </c>
      <c r="D155">
        <f t="shared" si="131"/>
        <v>10</v>
      </c>
      <c r="E155">
        <f t="shared" si="131"/>
        <v>14</v>
      </c>
      <c r="F155">
        <f t="shared" si="132"/>
        <v>-43.577599999999997</v>
      </c>
      <c r="G155">
        <f t="shared" si="133"/>
        <v>169.65491666666668</v>
      </c>
    </row>
    <row r="156" spans="1:7">
      <c r="A156" t="s">
        <v>304</v>
      </c>
      <c r="B156" t="str">
        <f t="shared" si="129"/>
        <v>42 33.243 171 08.587</v>
      </c>
      <c r="C156">
        <f t="shared" si="130"/>
        <v>3</v>
      </c>
      <c r="D156">
        <f t="shared" si="131"/>
        <v>10</v>
      </c>
      <c r="E156">
        <f t="shared" si="131"/>
        <v>14</v>
      </c>
      <c r="F156">
        <f t="shared" si="132"/>
        <v>-42.554049999999997</v>
      </c>
      <c r="G156">
        <f t="shared" si="133"/>
        <v>171.14311666666666</v>
      </c>
    </row>
    <row r="157" spans="1:7">
      <c r="A157" t="s">
        <v>305</v>
      </c>
      <c r="B157" t="str">
        <f t="shared" si="129"/>
        <v>41 45.450 171 28.863</v>
      </c>
      <c r="C157">
        <f t="shared" si="130"/>
        <v>3</v>
      </c>
      <c r="D157">
        <f t="shared" si="131"/>
        <v>10</v>
      </c>
      <c r="E157">
        <f t="shared" si="131"/>
        <v>14</v>
      </c>
      <c r="F157">
        <f t="shared" si="132"/>
        <v>-41.7575</v>
      </c>
      <c r="G157">
        <f t="shared" si="133"/>
        <v>171.48105000000001</v>
      </c>
    </row>
    <row r="158" spans="1:7">
      <c r="A158" t="s">
        <v>306</v>
      </c>
      <c r="B158" t="str">
        <f t="shared" si="129"/>
        <v>41 43.653 171 43.471</v>
      </c>
      <c r="C158">
        <f t="shared" si="130"/>
        <v>3</v>
      </c>
      <c r="D158">
        <f t="shared" si="131"/>
        <v>10</v>
      </c>
      <c r="E158">
        <f t="shared" si="131"/>
        <v>14</v>
      </c>
      <c r="F158">
        <f t="shared" si="132"/>
        <v>-41.727550000000001</v>
      </c>
      <c r="G158">
        <f t="shared" si="133"/>
        <v>171.72451666666666</v>
      </c>
    </row>
    <row r="159" spans="1:7">
      <c r="A159" t="s">
        <v>307</v>
      </c>
      <c r="B159" t="str">
        <f t="shared" si="129"/>
        <v>41 21.343 172 05.011</v>
      </c>
      <c r="C159">
        <f t="shared" si="130"/>
        <v>3</v>
      </c>
      <c r="D159">
        <f t="shared" si="131"/>
        <v>10</v>
      </c>
      <c r="E159">
        <f t="shared" si="131"/>
        <v>14</v>
      </c>
      <c r="F159">
        <f t="shared" si="132"/>
        <v>-41.355716666666666</v>
      </c>
      <c r="G159">
        <f t="shared" si="133"/>
        <v>172.08351666666667</v>
      </c>
    </row>
    <row r="160" spans="1:7">
      <c r="A160" t="s">
        <v>308</v>
      </c>
      <c r="B160" t="str">
        <f t="shared" si="129"/>
        <v>40 53.194 172 06.611</v>
      </c>
      <c r="C160">
        <f t="shared" si="130"/>
        <v>3</v>
      </c>
      <c r="D160">
        <f t="shared" si="131"/>
        <v>10</v>
      </c>
      <c r="E160">
        <f t="shared" si="131"/>
        <v>14</v>
      </c>
      <c r="F160">
        <f t="shared" si="132"/>
        <v>-40.886566666666667</v>
      </c>
      <c r="G160">
        <f t="shared" si="133"/>
        <v>172.11018333333334</v>
      </c>
    </row>
    <row r="161" spans="1:7">
      <c r="A161" t="s">
        <v>309</v>
      </c>
      <c r="B161" t="str">
        <f t="shared" si="129"/>
        <v>40 46.006 172 13.812</v>
      </c>
      <c r="C161">
        <f t="shared" si="130"/>
        <v>3</v>
      </c>
      <c r="D161">
        <f t="shared" si="131"/>
        <v>10</v>
      </c>
      <c r="E161">
        <f t="shared" si="131"/>
        <v>14</v>
      </c>
      <c r="F161">
        <f t="shared" si="132"/>
        <v>-40.766766666666669</v>
      </c>
      <c r="G161">
        <f t="shared" si="133"/>
        <v>172.2302</v>
      </c>
    </row>
    <row r="162" spans="1:7">
      <c r="A162" t="s">
        <v>310</v>
      </c>
      <c r="B162" t="str">
        <f t="shared" si="129"/>
        <v>40 29.835 172 41.012</v>
      </c>
      <c r="C162">
        <f t="shared" si="130"/>
        <v>3</v>
      </c>
      <c r="D162">
        <f t="shared" si="131"/>
        <v>10</v>
      </c>
      <c r="E162">
        <f t="shared" si="131"/>
        <v>14</v>
      </c>
      <c r="F162">
        <f t="shared" si="132"/>
        <v>-40.497250000000001</v>
      </c>
      <c r="G162">
        <f t="shared" si="133"/>
        <v>172.68353333333334</v>
      </c>
    </row>
    <row r="163" spans="1:7">
      <c r="A163" t="s">
        <v>238</v>
      </c>
      <c r="B163" t="str">
        <f t="shared" si="129"/>
        <v>40 33.429 173 01.005</v>
      </c>
      <c r="C163">
        <f t="shared" si="130"/>
        <v>3</v>
      </c>
      <c r="D163">
        <f t="shared" si="131"/>
        <v>10</v>
      </c>
      <c r="E163">
        <f t="shared" si="131"/>
        <v>14</v>
      </c>
      <c r="F163">
        <f t="shared" si="132"/>
        <v>-40.55715</v>
      </c>
      <c r="G163">
        <f t="shared" si="133"/>
        <v>173.01675</v>
      </c>
    </row>
    <row r="165" spans="1:7">
      <c r="A165" s="1" t="s">
        <v>136</v>
      </c>
    </row>
    <row r="166" spans="1:7">
      <c r="A166" t="s">
        <v>311</v>
      </c>
      <c r="B166" t="str">
        <f>SUBSTITUTE(SUBSTITUTE(TRIM(A166), "S", ""), "E", "")</f>
        <v>47 17.653 167 27.649</v>
      </c>
      <c r="C166">
        <f>FIND(" ", $B166)</f>
        <v>3</v>
      </c>
      <c r="D166">
        <f>FIND(" ", $B166, C166+1)</f>
        <v>10</v>
      </c>
      <c r="E166">
        <f>FIND(" ", $B166, D166+1)</f>
        <v>14</v>
      </c>
      <c r="F166">
        <f t="shared" ref="F166:F186" si="134">-VALUE(MID($B166, 1, C166-1)) - VALUE(MID($B166, C166, D166-C166))/60</f>
        <v>-47.294216666666664</v>
      </c>
      <c r="G166">
        <f t="shared" ref="G166:G186" si="135">VALUE(MID($B166, D166, E166-D166))+VALUE(MID($B166, E166,10))/60</f>
        <v>167.46081666666666</v>
      </c>
    </row>
    <row r="167" spans="1:7">
      <c r="A167" t="s">
        <v>312</v>
      </c>
      <c r="B167" t="str">
        <f t="shared" ref="B167:B183" si="136">SUBSTITUTE(SUBSTITUTE(TRIM(A167), "S", ""), "E", "")</f>
        <v>47 12.562 167 27.649</v>
      </c>
      <c r="C167">
        <f t="shared" ref="C167:C183" si="137">FIND(" ", $B167)</f>
        <v>3</v>
      </c>
      <c r="D167">
        <f t="shared" ref="D167:E167" si="138">FIND(" ", $B167, C167+1)</f>
        <v>10</v>
      </c>
      <c r="E167">
        <f t="shared" si="138"/>
        <v>14</v>
      </c>
      <c r="F167">
        <f t="shared" si="134"/>
        <v>-47.209366666666668</v>
      </c>
      <c r="G167">
        <f t="shared" si="135"/>
        <v>167.46081666666666</v>
      </c>
    </row>
    <row r="168" spans="1:7">
      <c r="A168" t="s">
        <v>313</v>
      </c>
      <c r="B168" t="str">
        <f t="shared" si="136"/>
        <v>47 09.568 167 33.796</v>
      </c>
      <c r="C168">
        <f t="shared" si="137"/>
        <v>3</v>
      </c>
      <c r="D168">
        <f t="shared" ref="D168:E168" si="139">FIND(" ", $B168, C168+1)</f>
        <v>10</v>
      </c>
      <c r="E168">
        <f t="shared" si="139"/>
        <v>14</v>
      </c>
      <c r="F168">
        <f t="shared" si="134"/>
        <v>-47.159466666666667</v>
      </c>
      <c r="G168">
        <f t="shared" si="135"/>
        <v>167.56326666666666</v>
      </c>
    </row>
    <row r="169" spans="1:7">
      <c r="A169" t="s">
        <v>314</v>
      </c>
      <c r="B169" t="str">
        <f t="shared" si="136"/>
        <v>47 03.878 167 35.113</v>
      </c>
      <c r="C169">
        <f t="shared" si="137"/>
        <v>3</v>
      </c>
      <c r="D169">
        <f t="shared" ref="D169:E169" si="140">FIND(" ", $B169, C169+1)</f>
        <v>10</v>
      </c>
      <c r="E169">
        <f t="shared" si="140"/>
        <v>14</v>
      </c>
      <c r="F169">
        <f t="shared" si="134"/>
        <v>-47.064633333333333</v>
      </c>
      <c r="G169">
        <f t="shared" si="135"/>
        <v>167.58521666666667</v>
      </c>
    </row>
    <row r="170" spans="1:7">
      <c r="A170" t="s">
        <v>315</v>
      </c>
      <c r="B170" t="str">
        <f t="shared" si="136"/>
        <v>47 02.381 167 40.382</v>
      </c>
      <c r="C170">
        <f t="shared" si="137"/>
        <v>3</v>
      </c>
      <c r="D170">
        <f t="shared" ref="D170:E170" si="141">FIND(" ", $B170, C170+1)</f>
        <v>10</v>
      </c>
      <c r="E170">
        <f t="shared" si="141"/>
        <v>14</v>
      </c>
      <c r="F170">
        <f t="shared" si="134"/>
        <v>-47.039683333333336</v>
      </c>
      <c r="G170">
        <f t="shared" si="135"/>
        <v>167.67303333333334</v>
      </c>
    </row>
    <row r="171" spans="1:7">
      <c r="A171" t="s">
        <v>316</v>
      </c>
      <c r="B171" t="str">
        <f t="shared" si="136"/>
        <v>46 56.391 167 40.382</v>
      </c>
      <c r="C171">
        <f t="shared" si="137"/>
        <v>3</v>
      </c>
      <c r="D171">
        <f t="shared" ref="D171:E171" si="142">FIND(" ", $B171, C171+1)</f>
        <v>10</v>
      </c>
      <c r="E171">
        <f t="shared" si="142"/>
        <v>14</v>
      </c>
      <c r="F171">
        <f t="shared" si="134"/>
        <v>-46.93985</v>
      </c>
      <c r="G171">
        <f t="shared" si="135"/>
        <v>167.67303333333334</v>
      </c>
    </row>
    <row r="172" spans="1:7">
      <c r="A172" t="s">
        <v>317</v>
      </c>
      <c r="B172" t="str">
        <f t="shared" si="136"/>
        <v>46 55.194 167 45.212</v>
      </c>
      <c r="C172">
        <f t="shared" si="137"/>
        <v>3</v>
      </c>
      <c r="D172">
        <f t="shared" ref="D172:E172" si="143">FIND(" ", $B172, C172+1)</f>
        <v>10</v>
      </c>
      <c r="E172">
        <f t="shared" si="143"/>
        <v>14</v>
      </c>
      <c r="F172">
        <f t="shared" si="134"/>
        <v>-46.919899999999998</v>
      </c>
      <c r="G172">
        <f t="shared" si="135"/>
        <v>167.75353333333334</v>
      </c>
    </row>
    <row r="173" spans="1:7">
      <c r="A173" t="s">
        <v>318</v>
      </c>
      <c r="B173" t="str">
        <f t="shared" si="136"/>
        <v>46 48.007 167 42.577</v>
      </c>
      <c r="C173">
        <f t="shared" si="137"/>
        <v>3</v>
      </c>
      <c r="D173">
        <f t="shared" ref="D173:E173" si="144">FIND(" ", $B173, C173+1)</f>
        <v>10</v>
      </c>
      <c r="E173">
        <f t="shared" si="144"/>
        <v>14</v>
      </c>
      <c r="F173">
        <f t="shared" si="134"/>
        <v>-46.800116666666668</v>
      </c>
      <c r="G173">
        <f t="shared" si="135"/>
        <v>167.70961666666668</v>
      </c>
    </row>
    <row r="174" spans="1:7">
      <c r="A174" t="s">
        <v>319</v>
      </c>
      <c r="B174" t="str">
        <f t="shared" si="136"/>
        <v>46 42.017 167 43.894</v>
      </c>
      <c r="C174">
        <f t="shared" si="137"/>
        <v>3</v>
      </c>
      <c r="D174">
        <f t="shared" ref="D174:E174" si="145">FIND(" ", $B174, C174+1)</f>
        <v>10</v>
      </c>
      <c r="E174">
        <f t="shared" si="145"/>
        <v>14</v>
      </c>
      <c r="F174">
        <f t="shared" si="134"/>
        <v>-46.700283333333331</v>
      </c>
      <c r="G174">
        <f t="shared" si="135"/>
        <v>167.73156666666668</v>
      </c>
    </row>
    <row r="175" spans="1:7">
      <c r="A175" t="s">
        <v>320</v>
      </c>
      <c r="B175" t="str">
        <f t="shared" si="136"/>
        <v>46 40.819 167 53.554</v>
      </c>
      <c r="C175">
        <f t="shared" si="137"/>
        <v>3</v>
      </c>
      <c r="D175">
        <f t="shared" ref="D175:E175" si="146">FIND(" ", $B175, C175+1)</f>
        <v>10</v>
      </c>
      <c r="E175">
        <f t="shared" si="146"/>
        <v>14</v>
      </c>
      <c r="F175">
        <f t="shared" si="134"/>
        <v>-46.68031666666667</v>
      </c>
      <c r="G175">
        <f t="shared" si="135"/>
        <v>167.89256666666665</v>
      </c>
    </row>
    <row r="176" spans="1:7">
      <c r="A176" t="s">
        <v>321</v>
      </c>
      <c r="B176" t="str">
        <f t="shared" si="136"/>
        <v>46 53.996 168 10.239</v>
      </c>
      <c r="C176">
        <f t="shared" si="137"/>
        <v>3</v>
      </c>
      <c r="D176">
        <f t="shared" ref="D176:E176" si="147">FIND(" ", $B176, C176+1)</f>
        <v>10</v>
      </c>
      <c r="E176">
        <f t="shared" si="147"/>
        <v>14</v>
      </c>
      <c r="F176">
        <f t="shared" si="134"/>
        <v>-46.899933333333337</v>
      </c>
      <c r="G176">
        <f t="shared" si="135"/>
        <v>168.17064999999999</v>
      </c>
    </row>
    <row r="177" spans="1:7">
      <c r="A177" t="s">
        <v>322</v>
      </c>
      <c r="B177" t="str">
        <f t="shared" si="136"/>
        <v>46 53.397 168 00.140</v>
      </c>
      <c r="C177">
        <f t="shared" si="137"/>
        <v>3</v>
      </c>
      <c r="D177">
        <f t="shared" ref="D177:E177" si="148">FIND(" ", $B177, C177+1)</f>
        <v>10</v>
      </c>
      <c r="E177">
        <f t="shared" si="148"/>
        <v>14</v>
      </c>
      <c r="F177">
        <f t="shared" si="134"/>
        <v>-46.889949999999999</v>
      </c>
      <c r="G177">
        <f t="shared" si="135"/>
        <v>168.00233333333333</v>
      </c>
    </row>
    <row r="178" spans="1:7">
      <c r="A178" t="s">
        <v>323</v>
      </c>
      <c r="B178" t="str">
        <f t="shared" si="136"/>
        <v>46 58.787 168 05.848</v>
      </c>
      <c r="C178">
        <f t="shared" si="137"/>
        <v>3</v>
      </c>
      <c r="D178">
        <f t="shared" ref="D178:E178" si="149">FIND(" ", $B178, C178+1)</f>
        <v>10</v>
      </c>
      <c r="E178">
        <f t="shared" si="149"/>
        <v>14</v>
      </c>
      <c r="F178">
        <f t="shared" si="134"/>
        <v>-46.97978333333333</v>
      </c>
      <c r="G178">
        <f t="shared" si="135"/>
        <v>168.09746666666666</v>
      </c>
    </row>
    <row r="179" spans="1:7">
      <c r="A179" t="s">
        <v>324</v>
      </c>
      <c r="B179" t="str">
        <f t="shared" si="136"/>
        <v>46 56.391 168 10.678</v>
      </c>
      <c r="C179">
        <f t="shared" si="137"/>
        <v>3</v>
      </c>
      <c r="D179">
        <f t="shared" ref="D179:E179" si="150">FIND(" ", $B179, C179+1)</f>
        <v>10</v>
      </c>
      <c r="E179">
        <f t="shared" si="150"/>
        <v>14</v>
      </c>
      <c r="F179">
        <f t="shared" si="134"/>
        <v>-46.93985</v>
      </c>
      <c r="G179">
        <f t="shared" si="135"/>
        <v>168.17796666666666</v>
      </c>
    </row>
    <row r="180" spans="1:7">
      <c r="A180" t="s">
        <v>325</v>
      </c>
      <c r="B180" t="str">
        <f t="shared" si="136"/>
        <v>47 03.878 168 12.873</v>
      </c>
      <c r="C180">
        <f t="shared" si="137"/>
        <v>3</v>
      </c>
      <c r="D180">
        <f t="shared" ref="D180:E180" si="151">FIND(" ", $B180, C180+1)</f>
        <v>10</v>
      </c>
      <c r="E180">
        <f t="shared" si="151"/>
        <v>14</v>
      </c>
      <c r="F180">
        <f t="shared" si="134"/>
        <v>-47.064633333333333</v>
      </c>
      <c r="G180">
        <f t="shared" si="135"/>
        <v>168.21455</v>
      </c>
    </row>
    <row r="181" spans="1:7">
      <c r="A181" t="s">
        <v>326</v>
      </c>
      <c r="B181" t="str">
        <f t="shared" si="136"/>
        <v>47 07.472 168 06.726</v>
      </c>
      <c r="C181">
        <f t="shared" si="137"/>
        <v>3</v>
      </c>
      <c r="D181">
        <f t="shared" ref="D181:E181" si="152">FIND(" ", $B181, C181+1)</f>
        <v>10</v>
      </c>
      <c r="E181">
        <f t="shared" si="152"/>
        <v>14</v>
      </c>
      <c r="F181">
        <f t="shared" si="134"/>
        <v>-47.124533333333332</v>
      </c>
      <c r="G181">
        <f t="shared" si="135"/>
        <v>168.1121</v>
      </c>
    </row>
    <row r="182" spans="1:7">
      <c r="A182" t="s">
        <v>327</v>
      </c>
      <c r="B182" t="str">
        <f t="shared" si="136"/>
        <v>47 08.370 167 56.628</v>
      </c>
      <c r="C182">
        <f t="shared" si="137"/>
        <v>3</v>
      </c>
      <c r="D182">
        <f t="shared" ref="D182:E182" si="153">FIND(" ", $B182, C182+1)</f>
        <v>10</v>
      </c>
      <c r="E182">
        <f t="shared" si="153"/>
        <v>14</v>
      </c>
      <c r="F182">
        <f t="shared" si="134"/>
        <v>-47.139499999999998</v>
      </c>
      <c r="G182">
        <f t="shared" si="135"/>
        <v>167.94380000000001</v>
      </c>
    </row>
    <row r="183" spans="1:7">
      <c r="A183" t="s">
        <v>328</v>
      </c>
      <c r="B183" t="str">
        <f t="shared" si="136"/>
        <v>47 11.065 167 48.724</v>
      </c>
      <c r="C183">
        <f t="shared" si="137"/>
        <v>3</v>
      </c>
      <c r="D183">
        <f t="shared" ref="D183:E183" si="154">FIND(" ", $B183, C183+1)</f>
        <v>10</v>
      </c>
      <c r="E183">
        <f t="shared" si="154"/>
        <v>14</v>
      </c>
      <c r="F183">
        <f t="shared" si="134"/>
        <v>-47.184416666666664</v>
      </c>
      <c r="G183">
        <f t="shared" si="135"/>
        <v>167.81206666666668</v>
      </c>
    </row>
    <row r="184" spans="1:7">
      <c r="A184" t="s">
        <v>329</v>
      </c>
      <c r="B184" t="str">
        <f>SUBSTITUTE(SUBSTITUTE(TRIM(A184), "S", ""), "E", "")</f>
        <v>47 09.568 167 41.699</v>
      </c>
      <c r="C184">
        <f>FIND(" ", $B184)</f>
        <v>3</v>
      </c>
      <c r="D184">
        <f>FIND(" ", $B184, C184+1)</f>
        <v>10</v>
      </c>
      <c r="E184">
        <f>FIND(" ", $B184, D184+1)</f>
        <v>14</v>
      </c>
      <c r="F184">
        <f t="shared" si="134"/>
        <v>-47.159466666666667</v>
      </c>
      <c r="G184">
        <f t="shared" si="135"/>
        <v>167.69498333333334</v>
      </c>
    </row>
    <row r="185" spans="1:7">
      <c r="A185" t="s">
        <v>330</v>
      </c>
      <c r="B185" t="str">
        <f>SUBSTITUTE(SUBSTITUTE(TRIM(A185), "S", ""), "E", "")</f>
        <v>47 16.156 167 38.186</v>
      </c>
      <c r="C185">
        <f>FIND(" ", $B185)</f>
        <v>3</v>
      </c>
      <c r="D185">
        <f>FIND(" ", $B185, C185+1)</f>
        <v>10</v>
      </c>
      <c r="E185">
        <f>FIND(" ", $B185, D185+1)</f>
        <v>14</v>
      </c>
      <c r="F185">
        <f t="shared" si="134"/>
        <v>-47.269266666666667</v>
      </c>
      <c r="G185">
        <f t="shared" si="135"/>
        <v>167.63643333333334</v>
      </c>
    </row>
    <row r="186" spans="1:7">
      <c r="A186" t="s">
        <v>311</v>
      </c>
      <c r="B186" t="str">
        <f t="shared" ref="B186:B190" si="155">SUBSTITUTE(SUBSTITUTE(TRIM(A186), "S", ""), "E", "")</f>
        <v>47 17.653 167 27.649</v>
      </c>
      <c r="C186">
        <f t="shared" ref="C186:C190" si="156">FIND(" ", $B186)</f>
        <v>3</v>
      </c>
      <c r="D186">
        <f t="shared" ref="D186:E186" si="157">FIND(" ", $B186, C186+1)</f>
        <v>10</v>
      </c>
      <c r="E186">
        <f t="shared" si="157"/>
        <v>14</v>
      </c>
      <c r="F186">
        <f t="shared" si="134"/>
        <v>-47.294216666666664</v>
      </c>
      <c r="G186">
        <f t="shared" si="135"/>
        <v>167.46081666666666</v>
      </c>
    </row>
    <row r="188" spans="1:7">
      <c r="A188" s="1" t="s">
        <v>334</v>
      </c>
    </row>
    <row r="189" spans="1:7">
      <c r="A189" t="s">
        <v>331</v>
      </c>
      <c r="B189" t="str">
        <f t="shared" si="155"/>
        <v>36 13.246 175 19.779</v>
      </c>
      <c r="C189">
        <f t="shared" si="156"/>
        <v>3</v>
      </c>
      <c r="D189">
        <f t="shared" ref="D189:E189" si="158">FIND(" ", $B189, C189+1)</f>
        <v>10</v>
      </c>
      <c r="E189">
        <f t="shared" si="158"/>
        <v>14</v>
      </c>
      <c r="F189">
        <f t="shared" ref="F189:F192" si="159">-VALUE(MID($B189, 1, C189-1)) - VALUE(MID($B189, C189, D189-C189))/60</f>
        <v>-36.22076666666667</v>
      </c>
      <c r="G189">
        <f t="shared" ref="G189:G192" si="160">VALUE(MID($B189, D189, E189-D189))+VALUE(MID($B189, E189,10))/60</f>
        <v>175.32964999999999</v>
      </c>
    </row>
    <row r="190" spans="1:7">
      <c r="A190" t="s">
        <v>332</v>
      </c>
      <c r="B190" t="str">
        <f t="shared" si="155"/>
        <v>36 02.465 175 21.635</v>
      </c>
      <c r="C190">
        <f t="shared" si="156"/>
        <v>3</v>
      </c>
      <c r="D190">
        <f t="shared" ref="D190:E190" si="161">FIND(" ", $B190, C190+1)</f>
        <v>10</v>
      </c>
      <c r="E190">
        <f t="shared" si="161"/>
        <v>14</v>
      </c>
      <c r="F190">
        <f t="shared" si="159"/>
        <v>-36.041083333333333</v>
      </c>
      <c r="G190">
        <f t="shared" si="160"/>
        <v>175.36058333333332</v>
      </c>
    </row>
    <row r="191" spans="1:7">
      <c r="A191" t="s">
        <v>333</v>
      </c>
      <c r="B191" t="str">
        <f>SUBSTITUTE(SUBSTITUTE(TRIM(A191), "S", ""), "E", "")</f>
        <v>36 20.433 175 32.395</v>
      </c>
      <c r="C191">
        <f>FIND(" ", $B191)</f>
        <v>3</v>
      </c>
      <c r="D191">
        <f>FIND(" ", $B191, C191+1)</f>
        <v>10</v>
      </c>
      <c r="E191">
        <f>FIND(" ", $B191, D191+1)</f>
        <v>14</v>
      </c>
      <c r="F191">
        <f t="shared" si="159"/>
        <v>-36.34055</v>
      </c>
      <c r="G191">
        <f t="shared" si="160"/>
        <v>175.53991666666667</v>
      </c>
    </row>
    <row r="192" spans="1:7">
      <c r="A192" t="s">
        <v>331</v>
      </c>
      <c r="B192" t="str">
        <f>SUBSTITUTE(SUBSTITUTE(TRIM(A192), "S", ""), "E", "")</f>
        <v>36 13.246 175 19.779</v>
      </c>
      <c r="C192">
        <f>FIND(" ", $B192)</f>
        <v>3</v>
      </c>
      <c r="D192">
        <f>FIND(" ", $B192, C192+1)</f>
        <v>10</v>
      </c>
      <c r="E192">
        <f>FIND(" ", $B192, D192+1)</f>
        <v>14</v>
      </c>
      <c r="F192">
        <f t="shared" si="159"/>
        <v>-36.22076666666667</v>
      </c>
      <c r="G192">
        <f t="shared" si="160"/>
        <v>175.32964999999999</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vt:lpstr>
      <vt:lpstr>Schedule</vt:lpstr>
      <vt:lpstr>Recreational Forecast</vt:lpstr>
      <vt:lpstr>Coastal Forecast</vt:lpstr>
      <vt:lpstr>Coastal Reports</vt:lpstr>
      <vt:lpstr>Nowcasting</vt:lpstr>
      <vt:lpstr>Data</vt:lpstr>
    </vt:vector>
  </TitlesOfParts>
  <Company>Fleur de Sel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eMachines Customer</dc:creator>
  <cp:lastModifiedBy>Heidi &amp; Nicolas REMY</cp:lastModifiedBy>
  <dcterms:created xsi:type="dcterms:W3CDTF">2012-11-09T00:30:47Z</dcterms:created>
  <dcterms:modified xsi:type="dcterms:W3CDTF">2013-04-22T22:08:16Z</dcterms:modified>
</cp:coreProperties>
</file>